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0" yWindow="0" windowWidth="19440" windowHeight="9195"/>
  </bookViews>
  <sheets>
    <sheet name="КС" sheetId="1" r:id="rId1"/>
    <sheet name="работна" sheetId="11" state="hidden" r:id="rId2"/>
    <sheet name="дограма-север.юг" sheetId="4" state="hidden" r:id="rId3"/>
    <sheet name="дограма - изток.запад" sheetId="7" state="hidden" r:id="rId4"/>
    <sheet name="дограма за КС" sheetId="10" state="hidden" r:id="rId5"/>
  </sheets>
  <definedNames>
    <definedName name="_xlnm._FilterDatabase" localSheetId="0" hidden="1">КС!$D$1:$D$346</definedName>
    <definedName name="_xlnm._FilterDatabase" localSheetId="1" hidden="1">работна!$A$1:$F$71</definedName>
    <definedName name="EPS_5">работна!$D$24</definedName>
    <definedName name="iug">'дограма-север.юг'!$I$2:$I$15</definedName>
    <definedName name="iztok">'дограма - изток.запад'!$I$3:$I$15</definedName>
    <definedName name="_xlnm.Print_Area" localSheetId="1">работна!$A$1:$F$59</definedName>
    <definedName name="sever">'дограма-север.юг'!$S$2:$S$21</definedName>
    <definedName name="zapad">'дограма - изток.запад'!$R$3:$R$13</definedName>
    <definedName name="Арх.завършек">работна!$D$30</definedName>
    <definedName name="Вх.врати">работна!$D$37</definedName>
    <definedName name="ВХОДНИ_ВРАТИ">работна!$K$13</definedName>
    <definedName name="ВЪНШНО_ОБРЪЩАНЕ">работна!$K$16</definedName>
    <definedName name="ВЪТРЕШНО_ОБРЪЩАНЕ">работна!$K$17</definedName>
    <definedName name="ДЕМОНТАЖ_ДОГРАМА">работна!$D$35</definedName>
    <definedName name="ДОГРАМА_СУТЕРЕН">работна!$K$14</definedName>
    <definedName name="Дограма_цокъл">работна!$D$38</definedName>
    <definedName name="Еркери">работна!$D$29</definedName>
    <definedName name="запад">#REF!</definedName>
    <definedName name="Ивици">работна!$D$28</definedName>
    <definedName name="изток">'дограма - изток.запад'!$J:$J</definedName>
    <definedName name="КЕРЕМИДИ_ПОКРИВ">работна!$K$23</definedName>
    <definedName name="Коефициент">работна!$E$57</definedName>
    <definedName name="неподменена_дограма">работна!$D$34</definedName>
    <definedName name="ОБШИВКА_ЛАМАРИНА">работна!$K$25</definedName>
    <definedName name="пвц">работна!$D$36</definedName>
    <definedName name="ПВЦ_ДОГРАМА">работна!$K$12</definedName>
    <definedName name="Пл.Фасади">работна!$D$3</definedName>
    <definedName name="Площ_стълбищна">работна!$D$49</definedName>
    <definedName name="Площ_сутерен">работна!$D$57</definedName>
    <definedName name="Покрив_дължина_козирка_контур">работна!$D$51</definedName>
    <definedName name="Покрив_дължина_контур">работна!$D$50</definedName>
    <definedName name="Покрив_олук">работна!$K$29</definedName>
    <definedName name="Покрив_площ_капаци_и_комини">работна!$D$52</definedName>
    <definedName name="Покрив_площ_козирка">работна!$D$48</definedName>
    <definedName name="Покрив_площ_подпокривно_чисто">работна!$D$47</definedName>
    <definedName name="Покрив_реална_площ">работна!$D$46</definedName>
    <definedName name="ПОЛИ">работна!$K$15</definedName>
    <definedName name="север">#REF!</definedName>
    <definedName name="СИЛИКАТНА_МАЗИЛКА">работна!$K$10</definedName>
    <definedName name="СКЕЛЕ">работна!$K$9</definedName>
    <definedName name="Стени.Цокъл">работна!$D$58</definedName>
    <definedName name="Същ.топл.">работна!$D$22</definedName>
    <definedName name="ТИ_ЕРКЕРИ">работна!$K$8</definedName>
    <definedName name="ТИ_ИВИЦИ_ВАТА">работна!$K$7</definedName>
    <definedName name="ТИ_ПОКРИВ">работна!$K$26</definedName>
    <definedName name="ТИ_СТЕНИ_ЦОКЪЛ">работна!$K$20</definedName>
    <definedName name="ТИ_СТЪЛБИЩНА_КЛЕТКА_ТАВАН">работна!$K$27</definedName>
    <definedName name="ТИ_ТАВАН_СУТЕРЕН">работна!$K$19</definedName>
    <definedName name="ТИ_ТЕРАСИ_ПОКРИВ">работна!$K$28</definedName>
    <definedName name="ТИ_ФАСАДИ_5">работна!$K$4</definedName>
    <definedName name="ТИ_ФАСДИ_10">работна!$K$3</definedName>
    <definedName name="юг">'дограма-север.юг'!$K:$K</definedName>
  </definedNames>
  <calcPr calcId="145621"/>
  <fileRecoveryPr autoRecover="0"/>
</workbook>
</file>

<file path=xl/calcChain.xml><?xml version="1.0" encoding="utf-8"?>
<calcChain xmlns="http://schemas.openxmlformats.org/spreadsheetml/2006/main">
  <c r="F18" i="1" l="1"/>
  <c r="F19" i="1" l="1"/>
  <c r="F20" i="1" s="1"/>
  <c r="K12" i="11"/>
  <c r="K25" i="11" l="1"/>
  <c r="K29" i="11"/>
  <c r="K24" i="11"/>
  <c r="K26" i="11"/>
  <c r="K23" i="11"/>
  <c r="K19" i="11"/>
  <c r="D5" i="11" l="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4" i="11"/>
  <c r="D58" i="11" l="1"/>
  <c r="K20" i="11" s="1"/>
  <c r="B38" i="11"/>
  <c r="B37" i="11"/>
  <c r="B36" i="11"/>
  <c r="D35" i="11"/>
  <c r="K17" i="11" s="1"/>
  <c r="K28" i="11"/>
  <c r="K27" i="11"/>
  <c r="D22" i="11"/>
  <c r="K15" i="11"/>
  <c r="K14" i="11"/>
  <c r="K13" i="11"/>
  <c r="K8" i="11"/>
  <c r="K7" i="11"/>
  <c r="K6" i="11"/>
  <c r="K5" i="11"/>
  <c r="D3" i="11"/>
  <c r="K4" i="11"/>
  <c r="K9" i="11" l="1"/>
  <c r="K3" i="11"/>
  <c r="K10" i="11" s="1"/>
  <c r="D33" i="11"/>
  <c r="K16" i="11" s="1"/>
  <c r="I12" i="4" l="1"/>
  <c r="H12" i="4"/>
  <c r="G12" i="4"/>
  <c r="I11" i="4"/>
  <c r="H11" i="4"/>
  <c r="G11" i="4"/>
  <c r="F11" i="4"/>
  <c r="H14" i="4"/>
  <c r="F14" i="4"/>
  <c r="I8" i="4"/>
  <c r="H8" i="4"/>
  <c r="F8" i="4"/>
  <c r="I14" i="4"/>
  <c r="F5" i="4"/>
  <c r="H2" i="7"/>
  <c r="G2" i="7"/>
  <c r="F2" i="7"/>
  <c r="H2" i="4"/>
  <c r="G2" i="4"/>
  <c r="F2" i="4"/>
  <c r="R2" i="7"/>
  <c r="Q2" i="7"/>
  <c r="P2" i="7"/>
  <c r="O2" i="7"/>
  <c r="O3" i="7" l="1"/>
  <c r="Q3" i="7"/>
  <c r="R3" i="7"/>
  <c r="O4" i="7"/>
  <c r="Q4" i="7"/>
  <c r="R4" i="7"/>
  <c r="O5" i="7"/>
  <c r="Q5" i="7"/>
  <c r="R5" i="7"/>
  <c r="O6" i="7"/>
  <c r="P6" i="7"/>
  <c r="Q6" i="7"/>
  <c r="R6" i="7"/>
  <c r="O7" i="7"/>
  <c r="Q7" i="7"/>
  <c r="R7" i="7"/>
  <c r="O8" i="7"/>
  <c r="P8" i="7"/>
  <c r="Q8" i="7"/>
  <c r="R8" i="7"/>
  <c r="O9" i="7"/>
  <c r="Q9" i="7"/>
  <c r="R9" i="7"/>
  <c r="O10" i="7"/>
  <c r="P10" i="7"/>
  <c r="Q10" i="7"/>
  <c r="R10" i="7"/>
  <c r="O11" i="7"/>
  <c r="Q11" i="7"/>
  <c r="R11" i="7"/>
  <c r="O12" i="7"/>
  <c r="P12" i="7"/>
  <c r="Q12" i="7"/>
  <c r="R12" i="7"/>
  <c r="O13" i="7"/>
  <c r="Q13" i="7"/>
  <c r="R13" i="7"/>
  <c r="P2" i="4"/>
  <c r="Q2" i="4"/>
  <c r="R2" i="4"/>
  <c r="S2" i="4"/>
  <c r="P3" i="4"/>
  <c r="R3" i="4"/>
  <c r="S3" i="4"/>
  <c r="P4" i="4"/>
  <c r="Q4" i="4"/>
  <c r="R4" i="4"/>
  <c r="S4" i="4"/>
  <c r="R5" i="4"/>
  <c r="S5" i="4"/>
  <c r="P6" i="4"/>
  <c r="R6" i="4"/>
  <c r="S6" i="4"/>
  <c r="P7" i="4"/>
  <c r="Q7" i="4"/>
  <c r="R7" i="4"/>
  <c r="S7" i="4"/>
  <c r="Q8" i="4"/>
  <c r="R8" i="4"/>
  <c r="S8" i="4"/>
  <c r="P9" i="4"/>
  <c r="Q9" i="4"/>
  <c r="R9" i="4"/>
  <c r="S9" i="4"/>
  <c r="P10" i="4"/>
  <c r="R10" i="4"/>
  <c r="S10" i="4"/>
  <c r="P11" i="4"/>
  <c r="Q11" i="4"/>
  <c r="R11" i="4"/>
  <c r="S11" i="4"/>
  <c r="P12" i="4"/>
  <c r="R12" i="4"/>
  <c r="S12" i="4"/>
  <c r="P13" i="4"/>
  <c r="Q13" i="4"/>
  <c r="R13" i="4"/>
  <c r="S13" i="4"/>
  <c r="P14" i="4"/>
  <c r="R14" i="4"/>
  <c r="S14" i="4"/>
  <c r="P15" i="4"/>
  <c r="R15" i="4"/>
  <c r="S15" i="4"/>
  <c r="P16" i="4"/>
  <c r="Q16" i="4"/>
  <c r="R16" i="4"/>
  <c r="S16" i="4"/>
  <c r="P17" i="4"/>
  <c r="Q17" i="4"/>
  <c r="R17" i="4"/>
  <c r="S17" i="4"/>
  <c r="P18" i="4"/>
  <c r="Q18" i="4"/>
  <c r="R18" i="4"/>
  <c r="S18" i="4"/>
  <c r="P19" i="4"/>
  <c r="Q19" i="4"/>
  <c r="R19" i="4"/>
  <c r="S19" i="4"/>
  <c r="P20" i="4"/>
  <c r="Q20" i="4"/>
  <c r="R20" i="4"/>
  <c r="S20" i="4"/>
  <c r="P21" i="4"/>
  <c r="Q21" i="4"/>
  <c r="R21" i="4"/>
  <c r="S21" i="4"/>
  <c r="I2" i="7"/>
  <c r="S25" i="4" l="1"/>
  <c r="S24" i="4"/>
  <c r="P22" i="4"/>
  <c r="R16" i="7"/>
  <c r="P14" i="7"/>
  <c r="R14" i="7"/>
  <c r="Q14" i="7"/>
  <c r="O14" i="7"/>
  <c r="R22" i="4"/>
  <c r="Q22" i="4"/>
  <c r="S22" i="4"/>
  <c r="S26" i="4" l="1"/>
  <c r="R17" i="7"/>
  <c r="I5" i="7"/>
  <c r="G14" i="7"/>
  <c r="G12" i="7"/>
  <c r="G10" i="7"/>
  <c r="G8" i="7"/>
  <c r="G6" i="7"/>
  <c r="I15" i="7"/>
  <c r="H15" i="7"/>
  <c r="G15" i="7"/>
  <c r="F15" i="7"/>
  <c r="I7" i="7"/>
  <c r="H7" i="7"/>
  <c r="F7" i="7"/>
  <c r="I14" i="7"/>
  <c r="H14" i="7"/>
  <c r="F14" i="7"/>
  <c r="I12" i="7"/>
  <c r="H12" i="7"/>
  <c r="F12" i="7"/>
  <c r="I10" i="7"/>
  <c r="H10" i="7"/>
  <c r="F10" i="7"/>
  <c r="I6" i="7"/>
  <c r="H6" i="7"/>
  <c r="F6" i="7"/>
  <c r="I13" i="7"/>
  <c r="H13" i="7"/>
  <c r="F13" i="7"/>
  <c r="I8" i="7"/>
  <c r="H8" i="7"/>
  <c r="F8" i="7"/>
  <c r="I11" i="7"/>
  <c r="H11" i="7"/>
  <c r="F11" i="7"/>
  <c r="I9" i="7"/>
  <c r="H9" i="7"/>
  <c r="F9" i="7"/>
  <c r="H5" i="7"/>
  <c r="G5" i="7"/>
  <c r="I4" i="7"/>
  <c r="H4" i="7"/>
  <c r="G4" i="7"/>
  <c r="F4" i="7"/>
  <c r="I3" i="7"/>
  <c r="H3" i="7"/>
  <c r="F3" i="7"/>
  <c r="G7" i="4"/>
  <c r="F7" i="4"/>
  <c r="H7" i="4"/>
  <c r="I7" i="4"/>
  <c r="I4" i="4"/>
  <c r="H4" i="4"/>
  <c r="F4" i="4"/>
  <c r="G10" i="4"/>
  <c r="F10" i="4"/>
  <c r="H10" i="4"/>
  <c r="I10" i="4"/>
  <c r="I6" i="4"/>
  <c r="I5" i="4"/>
  <c r="I3" i="4"/>
  <c r="I9" i="4"/>
  <c r="I13" i="4"/>
  <c r="I15" i="4"/>
  <c r="I2" i="4"/>
  <c r="F9" i="4"/>
  <c r="H9" i="4"/>
  <c r="H6" i="4"/>
  <c r="F6" i="4"/>
  <c r="H5" i="4"/>
  <c r="H13" i="4"/>
  <c r="H3" i="4"/>
  <c r="G13" i="4"/>
  <c r="F15" i="4"/>
  <c r="I18" i="7" l="1"/>
  <c r="I19" i="4"/>
  <c r="I18" i="4"/>
  <c r="I16" i="7"/>
  <c r="H16" i="4"/>
  <c r="G16" i="4"/>
  <c r="F16" i="4"/>
  <c r="F16" i="7"/>
  <c r="H16" i="7"/>
  <c r="G16" i="7"/>
  <c r="I16" i="4"/>
  <c r="I20" i="4" l="1"/>
  <c r="I19" i="7"/>
</calcChain>
</file>

<file path=xl/sharedStrings.xml><?xml version="1.0" encoding="utf-8"?>
<sst xmlns="http://schemas.openxmlformats.org/spreadsheetml/2006/main" count="371" uniqueCount="171">
  <si>
    <t>№</t>
  </si>
  <si>
    <t>м-ка</t>
  </si>
  <si>
    <t>м'</t>
  </si>
  <si>
    <t>бр.</t>
  </si>
  <si>
    <t>Позиция</t>
  </si>
  <si>
    <t>Ед.м.</t>
  </si>
  <si>
    <t>Контур</t>
  </si>
  <si>
    <t>h</t>
  </si>
  <si>
    <t>м2</t>
  </si>
  <si>
    <t>2-ри етаж</t>
  </si>
  <si>
    <t>3-ти етаж</t>
  </si>
  <si>
    <t>Топлоизолация по фасада EPS 10 см</t>
  </si>
  <si>
    <t>4-ти етаж</t>
  </si>
  <si>
    <t>5-ти етаж</t>
  </si>
  <si>
    <t>стени на стълбищни клетки над покрив</t>
  </si>
  <si>
    <t>калканна стена между две секции</t>
  </si>
  <si>
    <t>Общо количество дограма</t>
  </si>
  <si>
    <t>Съществуваща топлоизолация</t>
  </si>
  <si>
    <t>Топлоизолация 3см</t>
  </si>
  <si>
    <t>Топлоизолация 5 см</t>
  </si>
  <si>
    <t>Топлоизолация 8 см</t>
  </si>
  <si>
    <t>Топлоизолация 10 см</t>
  </si>
  <si>
    <t>Обръщане около дограма външно</t>
  </si>
  <si>
    <t>Обръщане около дограма вътрешно</t>
  </si>
  <si>
    <t>Ивици от вата по фасадата</t>
  </si>
  <si>
    <t>Скеле</t>
  </si>
  <si>
    <t>стени на подп.простр.</t>
  </si>
  <si>
    <t>Колич</t>
  </si>
  <si>
    <t>размери</t>
  </si>
  <si>
    <t>PVC</t>
  </si>
  <si>
    <t>брой</t>
  </si>
  <si>
    <t>AL</t>
  </si>
  <si>
    <t>ширина</t>
  </si>
  <si>
    <t>височина</t>
  </si>
  <si>
    <t>поли</t>
  </si>
  <si>
    <t>вътр.обр</t>
  </si>
  <si>
    <t>външ.обр</t>
  </si>
  <si>
    <t>ЮГ</t>
  </si>
  <si>
    <t>СЕВЕР</t>
  </si>
  <si>
    <t>ОБЩО:</t>
  </si>
  <si>
    <t>270/140</t>
  </si>
  <si>
    <t>70/225</t>
  </si>
  <si>
    <t>190/140</t>
  </si>
  <si>
    <t>240/140</t>
  </si>
  <si>
    <t>площ</t>
  </si>
  <si>
    <t>90/60</t>
  </si>
  <si>
    <t>120/140</t>
  </si>
  <si>
    <t>445/190</t>
  </si>
  <si>
    <t>340/210</t>
  </si>
  <si>
    <t>345/210</t>
  </si>
  <si>
    <t>350/180</t>
  </si>
  <si>
    <t>115/135</t>
  </si>
  <si>
    <t>75/210</t>
  </si>
  <si>
    <t>врати</t>
  </si>
  <si>
    <t>100/210</t>
  </si>
  <si>
    <t>100/200</t>
  </si>
  <si>
    <t>110/210</t>
  </si>
  <si>
    <t>60/60</t>
  </si>
  <si>
    <t>ИЗТОК</t>
  </si>
  <si>
    <t>210/140</t>
  </si>
  <si>
    <t>210/190</t>
  </si>
  <si>
    <t>170/140</t>
  </si>
  <si>
    <t>220/190</t>
  </si>
  <si>
    <t>110/190</t>
  </si>
  <si>
    <t>85/85</t>
  </si>
  <si>
    <t>120/90</t>
  </si>
  <si>
    <t>ЗАПАД</t>
  </si>
  <si>
    <t>115/275</t>
  </si>
  <si>
    <t>115/190</t>
  </si>
  <si>
    <t>обща площ дограма:</t>
  </si>
  <si>
    <t>обща дълж.поли:</t>
  </si>
  <si>
    <t>обща вътр.обр:</t>
  </si>
  <si>
    <t>обща външ.обр:</t>
  </si>
  <si>
    <t>съществуваща PVC:</t>
  </si>
  <si>
    <t>нова PVC:</t>
  </si>
  <si>
    <t>Топлоиз.по парапети-(арх. завършек)</t>
  </si>
  <si>
    <t>шир</t>
  </si>
  <si>
    <t>вис</t>
  </si>
  <si>
    <t>бр</t>
  </si>
  <si>
    <t>нова входна AL:</t>
  </si>
  <si>
    <t>съществуваща входна метална:</t>
  </si>
  <si>
    <t>сутерен</t>
  </si>
  <si>
    <t>150/260</t>
  </si>
  <si>
    <t>130/260</t>
  </si>
  <si>
    <t>140/260</t>
  </si>
  <si>
    <t>100/260</t>
  </si>
  <si>
    <t>72/240</t>
  </si>
  <si>
    <t>250/150</t>
  </si>
  <si>
    <t>235/150</t>
  </si>
  <si>
    <t>85/200</t>
  </si>
  <si>
    <t>180/145</t>
  </si>
  <si>
    <t>400/180</t>
  </si>
  <si>
    <t>430/180</t>
  </si>
  <si>
    <t>85/180</t>
  </si>
  <si>
    <t>Топлоизолация по фасада EPS  2 см</t>
  </si>
  <si>
    <t>ФАСАДИ</t>
  </si>
  <si>
    <t>ТОПЛОИЗОЛАЦИЯ ПО ФАСАДИ</t>
  </si>
  <si>
    <t>Oбща площ на фасадата над кота +/-0,00</t>
  </si>
  <si>
    <t>1-ви етаж</t>
  </si>
  <si>
    <t>Топлоизолация по фасада EPS 5 см</t>
  </si>
  <si>
    <t>Топлоизолация по фасада EPS 7см</t>
  </si>
  <si>
    <t>Ивици вата 10 см</t>
  </si>
  <si>
    <t>Топлоизолация по еркери</t>
  </si>
  <si>
    <t>6-ти етаж</t>
  </si>
  <si>
    <t>7-ми етаж</t>
  </si>
  <si>
    <t>Мазилка по топлоизолация на фасадата</t>
  </si>
  <si>
    <t>8-ми етаж</t>
  </si>
  <si>
    <t>ДОГРАМА</t>
  </si>
  <si>
    <t>9-ти етаж</t>
  </si>
  <si>
    <t>ПВЦ над кота +/-0.00</t>
  </si>
  <si>
    <t>10-ти етаж</t>
  </si>
  <si>
    <t>Входни врати</t>
  </si>
  <si>
    <t>11-ти етаж</t>
  </si>
  <si>
    <t>Дограма по цокъл</t>
  </si>
  <si>
    <t>12-ти етаж</t>
  </si>
  <si>
    <t>Подпрозоречни поли</t>
  </si>
  <si>
    <t>13-ти етаж</t>
  </si>
  <si>
    <t>14-ти етаж</t>
  </si>
  <si>
    <t>СУТЕРЕН</t>
  </si>
  <si>
    <t>Топлоизолация по таван на сутерен</t>
  </si>
  <si>
    <t>Топлоизолация по стени цокъл</t>
  </si>
  <si>
    <t>ПОКРИВ</t>
  </si>
  <si>
    <t>Топлоизолация по покрив</t>
  </si>
  <si>
    <t>Топлоизолация по стълбищни клетки</t>
  </si>
  <si>
    <t>Топлозиолация по покрив над тераси</t>
  </si>
  <si>
    <t>Еркери</t>
  </si>
  <si>
    <t>Съществуваща дограма неподлежаща на подмяна</t>
  </si>
  <si>
    <t>Дограма за подмяна</t>
  </si>
  <si>
    <t>2.1.</t>
  </si>
  <si>
    <t>2.2.</t>
  </si>
  <si>
    <t>2.3.</t>
  </si>
  <si>
    <t>Дължина на други елементи за обшивка на ламарина</t>
  </si>
  <si>
    <t>Площ на покривите над терасите на последен етаж</t>
  </si>
  <si>
    <t xml:space="preserve">Площ на сутерена по външен контур </t>
  </si>
  <si>
    <t>Обща площ цокъл</t>
  </si>
  <si>
    <r>
      <t xml:space="preserve">Площ на стълбищна клетка </t>
    </r>
    <r>
      <rPr>
        <sz val="12"/>
        <color rgb="FFFF0000"/>
        <rFont val="Times New Roman"/>
        <family val="1"/>
        <charset val="204"/>
      </rPr>
      <t>(ако предвиждаме топлоизолация на тавана и)</t>
    </r>
  </si>
  <si>
    <t>Площ на козирка</t>
  </si>
  <si>
    <t>Керемиди по покрив</t>
  </si>
  <si>
    <t>Дължина на контур на козирка за олук</t>
  </si>
  <si>
    <r>
      <t xml:space="preserve">Площ на покрива  </t>
    </r>
    <r>
      <rPr>
        <sz val="12"/>
        <color rgb="FFFF0000"/>
        <rFont val="Times New Roman"/>
        <family val="1"/>
        <charset val="204"/>
      </rPr>
      <t>(без козирка, смятано по наклона 22°)</t>
    </r>
  </si>
  <si>
    <r>
      <t>Площ на подпокривното пространство</t>
    </r>
    <r>
      <rPr>
        <sz val="12"/>
        <color rgb="FFFF0000"/>
        <rFont val="Times New Roman"/>
        <family val="1"/>
        <charset val="204"/>
      </rPr>
      <t xml:space="preserve"> (чиста площ - без стени, заедно със стълбищна клетка)</t>
    </r>
  </si>
  <si>
    <t>Площ на капаци и комини по покрив</t>
  </si>
  <si>
    <t>Обшивка от ламарина по козирка</t>
  </si>
  <si>
    <t>Дължина на контур на покрива за ламаринена пола , олук и челна дъска</t>
  </si>
  <si>
    <t>Олук по покрив (козирка + покрив)</t>
  </si>
  <si>
    <t>Обшивка от ламарина по комини и отвори</t>
  </si>
  <si>
    <t>Обща сума без ДДС:</t>
  </si>
  <si>
    <t>20 % ДДС:</t>
  </si>
  <si>
    <t>Обща сума с ДДС:</t>
  </si>
  <si>
    <t>К-во</t>
  </si>
  <si>
    <t>Вид на артикула</t>
  </si>
  <si>
    <t>Баскетболна конструкция</t>
  </si>
  <si>
    <t>Гимнастически мобилен сет</t>
  </si>
  <si>
    <t>Пейка за съблекалня без облегалки (размер дължина/дълбочина/височина 250-280 х 31 х 45 см</t>
  </si>
  <si>
    <t>Пейка за съблекалня без облегалки (размери дължина/дълбочина/височина 60 х 31 х 45 см)</t>
  </si>
  <si>
    <t>Съдийски стол за волейбол – фиксиран</t>
  </si>
  <si>
    <t>Мобилна опъвателна система за тенис на корт</t>
  </si>
  <si>
    <t>Професионален опъвателен стълб за волейбол (конструкция от 2 бр. стълба)</t>
  </si>
  <si>
    <t>Метални шкафчета за съблекалня (размери 40/80/195 см)</t>
  </si>
  <si>
    <t>Метални шкафчета за съблекалня (размери 40/40/195 см)</t>
  </si>
  <si>
    <t>Стационарни трибуни с пластмасови седалки с капацитет 114 бр. места / двуредови</t>
  </si>
  <si>
    <t>Ед.цена</t>
  </si>
  <si>
    <t>Стойност</t>
  </si>
  <si>
    <t>Обект: „Доставка и монтаж на оборудване и обзавеждане за обект: "ИЗГРАЖДАНЕ НА ЗАКРИТА СПОРТНА ИНФРАСТРУКТУРА В УПИ II - 934, С. БЕЛОЗЕМ, ОБЩИНА РАКОВСКИ", в изпълнение на проект на община Раковски, финансиран по подмярка 7.2 от мярка 7 от ПРСР 2014-2020“</t>
  </si>
  <si>
    <t>[дата]</t>
  </si>
  <si>
    <t xml:space="preserve">ПОДПИС </t>
  </si>
  <si>
    <t>ПЕЧАТ</t>
  </si>
  <si>
    <t>[име и фамилия;
 качество на представляващия участника]</t>
  </si>
  <si>
    <t>Образец № 5.1</t>
  </si>
  <si>
    <t>КОЛИЧЕСТВЕНО - СТОЙНОСТНА СМЕТКА</t>
  </si>
  <si>
    <t xml:space="preserve">ВЪЗЛОЖИТЕЛ: ОБЩИНА РАКОВСКИ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</si>
</sst>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</font>
    <font>
      <sz val="12"/>
      <color theme="3" tint="0.3999755851924192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u/>
      <sz val="12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5" fillId="0" borderId="0"/>
    <xf numFmtId="0" fontId="13" fillId="0" borderId="0"/>
    <xf numFmtId="0" fontId="13" fillId="0" borderId="0"/>
    <xf numFmtId="0" fontId="13" fillId="0" borderId="0"/>
  </cellStyleXfs>
  <cellXfs count="16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6" fillId="0" borderId="1" xfId="0" applyFont="1" applyBorder="1"/>
    <xf numFmtId="0" fontId="2" fillId="0" borderId="4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/>
    <xf numFmtId="0" fontId="6" fillId="0" borderId="3" xfId="0" applyFont="1" applyBorder="1"/>
    <xf numFmtId="2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vertical="center"/>
    </xf>
    <xf numFmtId="2" fontId="6" fillId="0" borderId="0" xfId="0" applyNumberFormat="1" applyFont="1" applyBorder="1" applyAlignment="1"/>
    <xf numFmtId="2" fontId="6" fillId="0" borderId="0" xfId="0" applyNumberFormat="1" applyFont="1" applyBorder="1"/>
    <xf numFmtId="0" fontId="7" fillId="0" borderId="2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1" fillId="0" borderId="0" xfId="0" applyNumberFormat="1" applyFont="1" applyBorder="1"/>
    <xf numFmtId="0" fontId="6" fillId="0" borderId="1" xfId="0" applyFont="1" applyBorder="1" applyAlignment="1">
      <alignment horizontal="right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Fill="1" applyBorder="1"/>
    <xf numFmtId="0" fontId="7" fillId="0" borderId="7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7" fillId="0" borderId="0" xfId="0" applyNumberFormat="1" applyFont="1" applyBorder="1"/>
    <xf numFmtId="0" fontId="7" fillId="0" borderId="1" xfId="0" applyFont="1" applyBorder="1" applyAlignment="1">
      <alignment horizontal="right"/>
    </xf>
    <xf numFmtId="0" fontId="4" fillId="4" borderId="0" xfId="0" applyFont="1" applyFill="1" applyAlignment="1">
      <alignment horizontal="right"/>
    </xf>
    <xf numFmtId="0" fontId="7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right" vertical="center"/>
    </xf>
    <xf numFmtId="1" fontId="6" fillId="0" borderId="1" xfId="0" applyNumberFormat="1" applyFont="1" applyBorder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1" fillId="0" borderId="0" xfId="0" applyFont="1" applyAlignment="1">
      <alignment vertical="center"/>
    </xf>
    <xf numFmtId="2" fontId="0" fillId="0" borderId="0" xfId="0" applyNumberFormat="1"/>
    <xf numFmtId="2" fontId="2" fillId="0" borderId="0" xfId="0" applyNumberFormat="1" applyFont="1"/>
    <xf numFmtId="2" fontId="1" fillId="2" borderId="0" xfId="0" applyNumberFormat="1" applyFont="1" applyFill="1" applyAlignment="1">
      <alignment horizontal="right" vertical="center"/>
    </xf>
    <xf numFmtId="0" fontId="6" fillId="3" borderId="1" xfId="0" applyFont="1" applyFill="1" applyBorder="1"/>
    <xf numFmtId="0" fontId="7" fillId="3" borderId="1" xfId="0" applyFont="1" applyFill="1" applyBorder="1"/>
    <xf numFmtId="0" fontId="7" fillId="3" borderId="3" xfId="0" applyFont="1" applyFill="1" applyBorder="1"/>
    <xf numFmtId="0" fontId="7" fillId="3" borderId="1" xfId="0" applyFont="1" applyFill="1" applyBorder="1" applyAlignment="1">
      <alignment horizontal="left" vertical="center"/>
    </xf>
    <xf numFmtId="0" fontId="6" fillId="3" borderId="3" xfId="0" applyFont="1" applyFill="1" applyBorder="1"/>
    <xf numFmtId="0" fontId="7" fillId="3" borderId="1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right"/>
    </xf>
    <xf numFmtId="0" fontId="7" fillId="3" borderId="2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right" vertical="center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2" fontId="6" fillId="0" borderId="0" xfId="0" applyNumberFormat="1" applyFont="1" applyFill="1" applyBorder="1"/>
    <xf numFmtId="0" fontId="7" fillId="0" borderId="0" xfId="0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right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4" fontId="7" fillId="7" borderId="1" xfId="0" applyNumberFormat="1" applyFont="1" applyFill="1" applyBorder="1" applyAlignment="1">
      <alignment horizontal="right" vertical="center" wrapText="1"/>
    </xf>
    <xf numFmtId="4" fontId="7" fillId="7" borderId="1" xfId="0" applyNumberFormat="1" applyFont="1" applyFill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4" fontId="2" fillId="6" borderId="1" xfId="0" applyNumberFormat="1" applyFont="1" applyFill="1" applyBorder="1" applyAlignment="1">
      <alignment vertical="center" wrapText="1"/>
    </xf>
    <xf numFmtId="4" fontId="2" fillId="6" borderId="1" xfId="0" applyNumberFormat="1" applyFont="1" applyFill="1" applyBorder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4" fontId="11" fillId="0" borderId="0" xfId="0" applyNumberFormat="1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4" fillId="8" borderId="1" xfId="0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4" fontId="14" fillId="8" borderId="1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center" wrapText="1"/>
    </xf>
    <xf numFmtId="4" fontId="14" fillId="8" borderId="6" xfId="0" applyNumberFormat="1" applyFont="1" applyFill="1" applyBorder="1" applyAlignment="1">
      <alignment horizontal="right" vertical="center"/>
    </xf>
    <xf numFmtId="4" fontId="14" fillId="8" borderId="5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5">
    <cellStyle name="Normal" xfId="0" builtinId="0"/>
    <cellStyle name="Normal 10" xfId="3"/>
    <cellStyle name="Normal 2" xfId="4"/>
    <cellStyle name="Normal 3" xfId="2"/>
    <cellStyle name="Нормален 2" xfId="1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1" displayName="Table1" ref="H1:K30" totalsRowShown="0" headerRowDxfId="7" headerRowBorderDxfId="6" tableBorderDxfId="5" totalsRowBorderDxfId="4">
  <autoFilter ref="H1:K30"/>
  <tableColumns count="4">
    <tableColumn id="1" name="№" dataDxfId="3"/>
    <tableColumn id="2" name="Позиция" dataDxfId="2"/>
    <tableColumn id="3" name="Ед.м." dataDxfId="1"/>
    <tableColumn id="4" name="Колич" dataDxfId="0">
      <calculatedColumnFormula>Пл.Фасади-Същ.топл.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394"/>
  <sheetViews>
    <sheetView tabSelected="1" zoomScaleNormal="100" zoomScaleSheetLayoutView="100" workbookViewId="0">
      <pane ySplit="7" topLeftCell="A8" activePane="bottomLeft" state="frozen"/>
      <selection pane="bottomLeft" activeCell="A2" sqref="A2:D2"/>
    </sheetView>
  </sheetViews>
  <sheetFormatPr defaultRowHeight="15" x14ac:dyDescent="0.25"/>
  <cols>
    <col min="1" max="1" width="5.7109375" style="129" customWidth="1"/>
    <col min="2" max="2" width="60.85546875" style="129" customWidth="1"/>
    <col min="3" max="3" width="7.85546875" style="129" customWidth="1"/>
    <col min="4" max="4" width="8.28515625" style="134" customWidth="1"/>
    <col min="5" max="5" width="12.5703125" style="134" customWidth="1"/>
    <col min="6" max="6" width="10.5703125" style="134" customWidth="1"/>
    <col min="7" max="248" width="9.140625" style="129"/>
    <col min="249" max="249" width="4" style="129" customWidth="1"/>
    <col min="250" max="250" width="64.5703125" style="129" customWidth="1"/>
    <col min="251" max="251" width="5.28515625" style="129" customWidth="1"/>
    <col min="252" max="252" width="11.42578125" style="129" customWidth="1"/>
    <col min="253" max="504" width="9.140625" style="129"/>
    <col min="505" max="505" width="4" style="129" customWidth="1"/>
    <col min="506" max="506" width="64.5703125" style="129" customWidth="1"/>
    <col min="507" max="507" width="5.28515625" style="129" customWidth="1"/>
    <col min="508" max="508" width="11.42578125" style="129" customWidth="1"/>
    <col min="509" max="760" width="9.140625" style="129"/>
    <col min="761" max="761" width="4" style="129" customWidth="1"/>
    <col min="762" max="762" width="64.5703125" style="129" customWidth="1"/>
    <col min="763" max="763" width="5.28515625" style="129" customWidth="1"/>
    <col min="764" max="764" width="11.42578125" style="129" customWidth="1"/>
    <col min="765" max="1016" width="9.140625" style="129"/>
    <col min="1017" max="1017" width="4" style="129" customWidth="1"/>
    <col min="1018" max="1018" width="64.5703125" style="129" customWidth="1"/>
    <col min="1019" max="1019" width="5.28515625" style="129" customWidth="1"/>
    <col min="1020" max="1020" width="11.42578125" style="129" customWidth="1"/>
    <col min="1021" max="1272" width="9.140625" style="129"/>
    <col min="1273" max="1273" width="4" style="129" customWidth="1"/>
    <col min="1274" max="1274" width="64.5703125" style="129" customWidth="1"/>
    <col min="1275" max="1275" width="5.28515625" style="129" customWidth="1"/>
    <col min="1276" max="1276" width="11.42578125" style="129" customWidth="1"/>
    <col min="1277" max="1528" width="9.140625" style="129"/>
    <col min="1529" max="1529" width="4" style="129" customWidth="1"/>
    <col min="1530" max="1530" width="64.5703125" style="129" customWidth="1"/>
    <col min="1531" max="1531" width="5.28515625" style="129" customWidth="1"/>
    <col min="1532" max="1532" width="11.42578125" style="129" customWidth="1"/>
    <col min="1533" max="1784" width="9.140625" style="129"/>
    <col min="1785" max="1785" width="4" style="129" customWidth="1"/>
    <col min="1786" max="1786" width="64.5703125" style="129" customWidth="1"/>
    <col min="1787" max="1787" width="5.28515625" style="129" customWidth="1"/>
    <col min="1788" max="1788" width="11.42578125" style="129" customWidth="1"/>
    <col min="1789" max="2040" width="9.140625" style="129"/>
    <col min="2041" max="2041" width="4" style="129" customWidth="1"/>
    <col min="2042" max="2042" width="64.5703125" style="129" customWidth="1"/>
    <col min="2043" max="2043" width="5.28515625" style="129" customWidth="1"/>
    <col min="2044" max="2044" width="11.42578125" style="129" customWidth="1"/>
    <col min="2045" max="2296" width="9.140625" style="129"/>
    <col min="2297" max="2297" width="4" style="129" customWidth="1"/>
    <col min="2298" max="2298" width="64.5703125" style="129" customWidth="1"/>
    <col min="2299" max="2299" width="5.28515625" style="129" customWidth="1"/>
    <col min="2300" max="2300" width="11.42578125" style="129" customWidth="1"/>
    <col min="2301" max="2552" width="9.140625" style="129"/>
    <col min="2553" max="2553" width="4" style="129" customWidth="1"/>
    <col min="2554" max="2554" width="64.5703125" style="129" customWidth="1"/>
    <col min="2555" max="2555" width="5.28515625" style="129" customWidth="1"/>
    <col min="2556" max="2556" width="11.42578125" style="129" customWidth="1"/>
    <col min="2557" max="2808" width="9.140625" style="129"/>
    <col min="2809" max="2809" width="4" style="129" customWidth="1"/>
    <col min="2810" max="2810" width="64.5703125" style="129" customWidth="1"/>
    <col min="2811" max="2811" width="5.28515625" style="129" customWidth="1"/>
    <col min="2812" max="2812" width="11.42578125" style="129" customWidth="1"/>
    <col min="2813" max="3064" width="9.140625" style="129"/>
    <col min="3065" max="3065" width="4" style="129" customWidth="1"/>
    <col min="3066" max="3066" width="64.5703125" style="129" customWidth="1"/>
    <col min="3067" max="3067" width="5.28515625" style="129" customWidth="1"/>
    <col min="3068" max="3068" width="11.42578125" style="129" customWidth="1"/>
    <col min="3069" max="3320" width="9.140625" style="129"/>
    <col min="3321" max="3321" width="4" style="129" customWidth="1"/>
    <col min="3322" max="3322" width="64.5703125" style="129" customWidth="1"/>
    <col min="3323" max="3323" width="5.28515625" style="129" customWidth="1"/>
    <col min="3324" max="3324" width="11.42578125" style="129" customWidth="1"/>
    <col min="3325" max="3576" width="9.140625" style="129"/>
    <col min="3577" max="3577" width="4" style="129" customWidth="1"/>
    <col min="3578" max="3578" width="64.5703125" style="129" customWidth="1"/>
    <col min="3579" max="3579" width="5.28515625" style="129" customWidth="1"/>
    <col min="3580" max="3580" width="11.42578125" style="129" customWidth="1"/>
    <col min="3581" max="3832" width="9.140625" style="129"/>
    <col min="3833" max="3833" width="4" style="129" customWidth="1"/>
    <col min="3834" max="3834" width="64.5703125" style="129" customWidth="1"/>
    <col min="3835" max="3835" width="5.28515625" style="129" customWidth="1"/>
    <col min="3836" max="3836" width="11.42578125" style="129" customWidth="1"/>
    <col min="3837" max="4088" width="9.140625" style="129"/>
    <col min="4089" max="4089" width="4" style="129" customWidth="1"/>
    <col min="4090" max="4090" width="64.5703125" style="129" customWidth="1"/>
    <col min="4091" max="4091" width="5.28515625" style="129" customWidth="1"/>
    <col min="4092" max="4092" width="11.42578125" style="129" customWidth="1"/>
    <col min="4093" max="4344" width="9.140625" style="129"/>
    <col min="4345" max="4345" width="4" style="129" customWidth="1"/>
    <col min="4346" max="4346" width="64.5703125" style="129" customWidth="1"/>
    <col min="4347" max="4347" width="5.28515625" style="129" customWidth="1"/>
    <col min="4348" max="4348" width="11.42578125" style="129" customWidth="1"/>
    <col min="4349" max="4600" width="9.140625" style="129"/>
    <col min="4601" max="4601" width="4" style="129" customWidth="1"/>
    <col min="4602" max="4602" width="64.5703125" style="129" customWidth="1"/>
    <col min="4603" max="4603" width="5.28515625" style="129" customWidth="1"/>
    <col min="4604" max="4604" width="11.42578125" style="129" customWidth="1"/>
    <col min="4605" max="4856" width="9.140625" style="129"/>
    <col min="4857" max="4857" width="4" style="129" customWidth="1"/>
    <col min="4858" max="4858" width="64.5703125" style="129" customWidth="1"/>
    <col min="4859" max="4859" width="5.28515625" style="129" customWidth="1"/>
    <col min="4860" max="4860" width="11.42578125" style="129" customWidth="1"/>
    <col min="4861" max="5112" width="9.140625" style="129"/>
    <col min="5113" max="5113" width="4" style="129" customWidth="1"/>
    <col min="5114" max="5114" width="64.5703125" style="129" customWidth="1"/>
    <col min="5115" max="5115" width="5.28515625" style="129" customWidth="1"/>
    <col min="5116" max="5116" width="11.42578125" style="129" customWidth="1"/>
    <col min="5117" max="5368" width="9.140625" style="129"/>
    <col min="5369" max="5369" width="4" style="129" customWidth="1"/>
    <col min="5370" max="5370" width="64.5703125" style="129" customWidth="1"/>
    <col min="5371" max="5371" width="5.28515625" style="129" customWidth="1"/>
    <col min="5372" max="5372" width="11.42578125" style="129" customWidth="1"/>
    <col min="5373" max="5624" width="9.140625" style="129"/>
    <col min="5625" max="5625" width="4" style="129" customWidth="1"/>
    <col min="5626" max="5626" width="64.5703125" style="129" customWidth="1"/>
    <col min="5627" max="5627" width="5.28515625" style="129" customWidth="1"/>
    <col min="5628" max="5628" width="11.42578125" style="129" customWidth="1"/>
    <col min="5629" max="5880" width="9.140625" style="129"/>
    <col min="5881" max="5881" width="4" style="129" customWidth="1"/>
    <col min="5882" max="5882" width="64.5703125" style="129" customWidth="1"/>
    <col min="5883" max="5883" width="5.28515625" style="129" customWidth="1"/>
    <col min="5884" max="5884" width="11.42578125" style="129" customWidth="1"/>
    <col min="5885" max="6136" width="9.140625" style="129"/>
    <col min="6137" max="6137" width="4" style="129" customWidth="1"/>
    <col min="6138" max="6138" width="64.5703125" style="129" customWidth="1"/>
    <col min="6139" max="6139" width="5.28515625" style="129" customWidth="1"/>
    <col min="6140" max="6140" width="11.42578125" style="129" customWidth="1"/>
    <col min="6141" max="6392" width="9.140625" style="129"/>
    <col min="6393" max="6393" width="4" style="129" customWidth="1"/>
    <col min="6394" max="6394" width="64.5703125" style="129" customWidth="1"/>
    <col min="6395" max="6395" width="5.28515625" style="129" customWidth="1"/>
    <col min="6396" max="6396" width="11.42578125" style="129" customWidth="1"/>
    <col min="6397" max="6648" width="9.140625" style="129"/>
    <col min="6649" max="6649" width="4" style="129" customWidth="1"/>
    <col min="6650" max="6650" width="64.5703125" style="129" customWidth="1"/>
    <col min="6651" max="6651" width="5.28515625" style="129" customWidth="1"/>
    <col min="6652" max="6652" width="11.42578125" style="129" customWidth="1"/>
    <col min="6653" max="6904" width="9.140625" style="129"/>
    <col min="6905" max="6905" width="4" style="129" customWidth="1"/>
    <col min="6906" max="6906" width="64.5703125" style="129" customWidth="1"/>
    <col min="6907" max="6907" width="5.28515625" style="129" customWidth="1"/>
    <col min="6908" max="6908" width="11.42578125" style="129" customWidth="1"/>
    <col min="6909" max="7160" width="9.140625" style="129"/>
    <col min="7161" max="7161" width="4" style="129" customWidth="1"/>
    <col min="7162" max="7162" width="64.5703125" style="129" customWidth="1"/>
    <col min="7163" max="7163" width="5.28515625" style="129" customWidth="1"/>
    <col min="7164" max="7164" width="11.42578125" style="129" customWidth="1"/>
    <col min="7165" max="7416" width="9.140625" style="129"/>
    <col min="7417" max="7417" width="4" style="129" customWidth="1"/>
    <col min="7418" max="7418" width="64.5703125" style="129" customWidth="1"/>
    <col min="7419" max="7419" width="5.28515625" style="129" customWidth="1"/>
    <col min="7420" max="7420" width="11.42578125" style="129" customWidth="1"/>
    <col min="7421" max="7672" width="9.140625" style="129"/>
    <col min="7673" max="7673" width="4" style="129" customWidth="1"/>
    <col min="7674" max="7674" width="64.5703125" style="129" customWidth="1"/>
    <col min="7675" max="7675" width="5.28515625" style="129" customWidth="1"/>
    <col min="7676" max="7676" width="11.42578125" style="129" customWidth="1"/>
    <col min="7677" max="7928" width="9.140625" style="129"/>
    <col min="7929" max="7929" width="4" style="129" customWidth="1"/>
    <col min="7930" max="7930" width="64.5703125" style="129" customWidth="1"/>
    <col min="7931" max="7931" width="5.28515625" style="129" customWidth="1"/>
    <col min="7932" max="7932" width="11.42578125" style="129" customWidth="1"/>
    <col min="7933" max="8184" width="9.140625" style="129"/>
    <col min="8185" max="8185" width="4" style="129" customWidth="1"/>
    <col min="8186" max="8186" width="64.5703125" style="129" customWidth="1"/>
    <col min="8187" max="8187" width="5.28515625" style="129" customWidth="1"/>
    <col min="8188" max="8188" width="11.42578125" style="129" customWidth="1"/>
    <col min="8189" max="8440" width="9.140625" style="129"/>
    <col min="8441" max="8441" width="4" style="129" customWidth="1"/>
    <col min="8442" max="8442" width="64.5703125" style="129" customWidth="1"/>
    <col min="8443" max="8443" width="5.28515625" style="129" customWidth="1"/>
    <col min="8444" max="8444" width="11.42578125" style="129" customWidth="1"/>
    <col min="8445" max="8696" width="9.140625" style="129"/>
    <col min="8697" max="8697" width="4" style="129" customWidth="1"/>
    <col min="8698" max="8698" width="64.5703125" style="129" customWidth="1"/>
    <col min="8699" max="8699" width="5.28515625" style="129" customWidth="1"/>
    <col min="8700" max="8700" width="11.42578125" style="129" customWidth="1"/>
    <col min="8701" max="8952" width="9.140625" style="129"/>
    <col min="8953" max="8953" width="4" style="129" customWidth="1"/>
    <col min="8954" max="8954" width="64.5703125" style="129" customWidth="1"/>
    <col min="8955" max="8955" width="5.28515625" style="129" customWidth="1"/>
    <col min="8956" max="8956" width="11.42578125" style="129" customWidth="1"/>
    <col min="8957" max="9208" width="9.140625" style="129"/>
    <col min="9209" max="9209" width="4" style="129" customWidth="1"/>
    <col min="9210" max="9210" width="64.5703125" style="129" customWidth="1"/>
    <col min="9211" max="9211" width="5.28515625" style="129" customWidth="1"/>
    <col min="9212" max="9212" width="11.42578125" style="129" customWidth="1"/>
    <col min="9213" max="9464" width="9.140625" style="129"/>
    <col min="9465" max="9465" width="4" style="129" customWidth="1"/>
    <col min="9466" max="9466" width="64.5703125" style="129" customWidth="1"/>
    <col min="9467" max="9467" width="5.28515625" style="129" customWidth="1"/>
    <col min="9468" max="9468" width="11.42578125" style="129" customWidth="1"/>
    <col min="9469" max="9720" width="9.140625" style="129"/>
    <col min="9721" max="9721" width="4" style="129" customWidth="1"/>
    <col min="9722" max="9722" width="64.5703125" style="129" customWidth="1"/>
    <col min="9723" max="9723" width="5.28515625" style="129" customWidth="1"/>
    <col min="9724" max="9724" width="11.42578125" style="129" customWidth="1"/>
    <col min="9725" max="9976" width="9.140625" style="129"/>
    <col min="9977" max="9977" width="4" style="129" customWidth="1"/>
    <col min="9978" max="9978" width="64.5703125" style="129" customWidth="1"/>
    <col min="9979" max="9979" width="5.28515625" style="129" customWidth="1"/>
    <col min="9980" max="9980" width="11.42578125" style="129" customWidth="1"/>
    <col min="9981" max="10232" width="9.140625" style="129"/>
    <col min="10233" max="10233" width="4" style="129" customWidth="1"/>
    <col min="10234" max="10234" width="64.5703125" style="129" customWidth="1"/>
    <col min="10235" max="10235" width="5.28515625" style="129" customWidth="1"/>
    <col min="10236" max="10236" width="11.42578125" style="129" customWidth="1"/>
    <col min="10237" max="10488" width="9.140625" style="129"/>
    <col min="10489" max="10489" width="4" style="129" customWidth="1"/>
    <col min="10490" max="10490" width="64.5703125" style="129" customWidth="1"/>
    <col min="10491" max="10491" width="5.28515625" style="129" customWidth="1"/>
    <col min="10492" max="10492" width="11.42578125" style="129" customWidth="1"/>
    <col min="10493" max="10744" width="9.140625" style="129"/>
    <col min="10745" max="10745" width="4" style="129" customWidth="1"/>
    <col min="10746" max="10746" width="64.5703125" style="129" customWidth="1"/>
    <col min="10747" max="10747" width="5.28515625" style="129" customWidth="1"/>
    <col min="10748" max="10748" width="11.42578125" style="129" customWidth="1"/>
    <col min="10749" max="11000" width="9.140625" style="129"/>
    <col min="11001" max="11001" width="4" style="129" customWidth="1"/>
    <col min="11002" max="11002" width="64.5703125" style="129" customWidth="1"/>
    <col min="11003" max="11003" width="5.28515625" style="129" customWidth="1"/>
    <col min="11004" max="11004" width="11.42578125" style="129" customWidth="1"/>
    <col min="11005" max="11256" width="9.140625" style="129"/>
    <col min="11257" max="11257" width="4" style="129" customWidth="1"/>
    <col min="11258" max="11258" width="64.5703125" style="129" customWidth="1"/>
    <col min="11259" max="11259" width="5.28515625" style="129" customWidth="1"/>
    <col min="11260" max="11260" width="11.42578125" style="129" customWidth="1"/>
    <col min="11261" max="11512" width="9.140625" style="129"/>
    <col min="11513" max="11513" width="4" style="129" customWidth="1"/>
    <col min="11514" max="11514" width="64.5703125" style="129" customWidth="1"/>
    <col min="11515" max="11515" width="5.28515625" style="129" customWidth="1"/>
    <col min="11516" max="11516" width="11.42578125" style="129" customWidth="1"/>
    <col min="11517" max="11768" width="9.140625" style="129"/>
    <col min="11769" max="11769" width="4" style="129" customWidth="1"/>
    <col min="11770" max="11770" width="64.5703125" style="129" customWidth="1"/>
    <col min="11771" max="11771" width="5.28515625" style="129" customWidth="1"/>
    <col min="11772" max="11772" width="11.42578125" style="129" customWidth="1"/>
    <col min="11773" max="12024" width="9.140625" style="129"/>
    <col min="12025" max="12025" width="4" style="129" customWidth="1"/>
    <col min="12026" max="12026" width="64.5703125" style="129" customWidth="1"/>
    <col min="12027" max="12027" width="5.28515625" style="129" customWidth="1"/>
    <col min="12028" max="12028" width="11.42578125" style="129" customWidth="1"/>
    <col min="12029" max="12280" width="9.140625" style="129"/>
    <col min="12281" max="12281" width="4" style="129" customWidth="1"/>
    <col min="12282" max="12282" width="64.5703125" style="129" customWidth="1"/>
    <col min="12283" max="12283" width="5.28515625" style="129" customWidth="1"/>
    <col min="12284" max="12284" width="11.42578125" style="129" customWidth="1"/>
    <col min="12285" max="12536" width="9.140625" style="129"/>
    <col min="12537" max="12537" width="4" style="129" customWidth="1"/>
    <col min="12538" max="12538" width="64.5703125" style="129" customWidth="1"/>
    <col min="12539" max="12539" width="5.28515625" style="129" customWidth="1"/>
    <col min="12540" max="12540" width="11.42578125" style="129" customWidth="1"/>
    <col min="12541" max="12792" width="9.140625" style="129"/>
    <col min="12793" max="12793" width="4" style="129" customWidth="1"/>
    <col min="12794" max="12794" width="64.5703125" style="129" customWidth="1"/>
    <col min="12795" max="12795" width="5.28515625" style="129" customWidth="1"/>
    <col min="12796" max="12796" width="11.42578125" style="129" customWidth="1"/>
    <col min="12797" max="13048" width="9.140625" style="129"/>
    <col min="13049" max="13049" width="4" style="129" customWidth="1"/>
    <col min="13050" max="13050" width="64.5703125" style="129" customWidth="1"/>
    <col min="13051" max="13051" width="5.28515625" style="129" customWidth="1"/>
    <col min="13052" max="13052" width="11.42578125" style="129" customWidth="1"/>
    <col min="13053" max="13304" width="9.140625" style="129"/>
    <col min="13305" max="13305" width="4" style="129" customWidth="1"/>
    <col min="13306" max="13306" width="64.5703125" style="129" customWidth="1"/>
    <col min="13307" max="13307" width="5.28515625" style="129" customWidth="1"/>
    <col min="13308" max="13308" width="11.42578125" style="129" customWidth="1"/>
    <col min="13309" max="13560" width="9.140625" style="129"/>
    <col min="13561" max="13561" width="4" style="129" customWidth="1"/>
    <col min="13562" max="13562" width="64.5703125" style="129" customWidth="1"/>
    <col min="13563" max="13563" width="5.28515625" style="129" customWidth="1"/>
    <col min="13564" max="13564" width="11.42578125" style="129" customWidth="1"/>
    <col min="13565" max="13816" width="9.140625" style="129"/>
    <col min="13817" max="13817" width="4" style="129" customWidth="1"/>
    <col min="13818" max="13818" width="64.5703125" style="129" customWidth="1"/>
    <col min="13819" max="13819" width="5.28515625" style="129" customWidth="1"/>
    <col min="13820" max="13820" width="11.42578125" style="129" customWidth="1"/>
    <col min="13821" max="14072" width="9.140625" style="129"/>
    <col min="14073" max="14073" width="4" style="129" customWidth="1"/>
    <col min="14074" max="14074" width="64.5703125" style="129" customWidth="1"/>
    <col min="14075" max="14075" width="5.28515625" style="129" customWidth="1"/>
    <col min="14076" max="14076" width="11.42578125" style="129" customWidth="1"/>
    <col min="14077" max="14328" width="9.140625" style="129"/>
    <col min="14329" max="14329" width="4" style="129" customWidth="1"/>
    <col min="14330" max="14330" width="64.5703125" style="129" customWidth="1"/>
    <col min="14331" max="14331" width="5.28515625" style="129" customWidth="1"/>
    <col min="14332" max="14332" width="11.42578125" style="129" customWidth="1"/>
    <col min="14333" max="14584" width="9.140625" style="129"/>
    <col min="14585" max="14585" width="4" style="129" customWidth="1"/>
    <col min="14586" max="14586" width="64.5703125" style="129" customWidth="1"/>
    <col min="14587" max="14587" width="5.28515625" style="129" customWidth="1"/>
    <col min="14588" max="14588" width="11.42578125" style="129" customWidth="1"/>
    <col min="14589" max="14840" width="9.140625" style="129"/>
    <col min="14841" max="14841" width="4" style="129" customWidth="1"/>
    <col min="14842" max="14842" width="64.5703125" style="129" customWidth="1"/>
    <col min="14843" max="14843" width="5.28515625" style="129" customWidth="1"/>
    <col min="14844" max="14844" width="11.42578125" style="129" customWidth="1"/>
    <col min="14845" max="15096" width="9.140625" style="129"/>
    <col min="15097" max="15097" width="4" style="129" customWidth="1"/>
    <col min="15098" max="15098" width="64.5703125" style="129" customWidth="1"/>
    <col min="15099" max="15099" width="5.28515625" style="129" customWidth="1"/>
    <col min="15100" max="15100" width="11.42578125" style="129" customWidth="1"/>
    <col min="15101" max="15352" width="9.140625" style="129"/>
    <col min="15353" max="15353" width="4" style="129" customWidth="1"/>
    <col min="15354" max="15354" width="64.5703125" style="129" customWidth="1"/>
    <col min="15355" max="15355" width="5.28515625" style="129" customWidth="1"/>
    <col min="15356" max="15356" width="11.42578125" style="129" customWidth="1"/>
    <col min="15357" max="15608" width="9.140625" style="129"/>
    <col min="15609" max="15609" width="4" style="129" customWidth="1"/>
    <col min="15610" max="15610" width="64.5703125" style="129" customWidth="1"/>
    <col min="15611" max="15611" width="5.28515625" style="129" customWidth="1"/>
    <col min="15612" max="15612" width="11.42578125" style="129" customWidth="1"/>
    <col min="15613" max="15864" width="9.140625" style="129"/>
    <col min="15865" max="15865" width="4" style="129" customWidth="1"/>
    <col min="15866" max="15866" width="64.5703125" style="129" customWidth="1"/>
    <col min="15867" max="15867" width="5.28515625" style="129" customWidth="1"/>
    <col min="15868" max="15868" width="11.42578125" style="129" customWidth="1"/>
    <col min="15869" max="16120" width="9.140625" style="129"/>
    <col min="16121" max="16121" width="4" style="129" customWidth="1"/>
    <col min="16122" max="16122" width="64.5703125" style="129" customWidth="1"/>
    <col min="16123" max="16123" width="5.28515625" style="129" customWidth="1"/>
    <col min="16124" max="16124" width="11.42578125" style="129" customWidth="1"/>
    <col min="16125" max="16378" width="9.140625" style="129"/>
    <col min="16379" max="16384" width="9.140625" style="129" customWidth="1"/>
  </cols>
  <sheetData>
    <row r="1" spans="1:6" ht="67.7" customHeight="1" x14ac:dyDescent="0.25">
      <c r="A1" s="158" t="s">
        <v>163</v>
      </c>
      <c r="B1" s="158"/>
      <c r="C1" s="158"/>
      <c r="D1" s="158"/>
      <c r="E1" s="158"/>
      <c r="F1" s="158"/>
    </row>
    <row r="2" spans="1:6" ht="18.75" customHeight="1" x14ac:dyDescent="0.25">
      <c r="A2" s="160" t="s">
        <v>170</v>
      </c>
      <c r="B2" s="160"/>
      <c r="C2" s="160"/>
      <c r="D2" s="160"/>
    </row>
    <row r="3" spans="1:6" x14ac:dyDescent="0.25">
      <c r="A3" s="161" t="s">
        <v>168</v>
      </c>
      <c r="B3" s="161"/>
      <c r="C3" s="161"/>
      <c r="D3" s="161"/>
    </row>
    <row r="4" spans="1:6" x14ac:dyDescent="0.25">
      <c r="A4" s="131"/>
      <c r="B4" s="132"/>
      <c r="C4" s="132"/>
      <c r="D4" s="136"/>
    </row>
    <row r="5" spans="1:6" ht="17.45" customHeight="1" x14ac:dyDescent="0.25">
      <c r="A5" s="159" t="s">
        <v>169</v>
      </c>
      <c r="B5" s="159"/>
      <c r="C5" s="159"/>
      <c r="D5" s="159"/>
      <c r="E5" s="159"/>
      <c r="F5" s="159"/>
    </row>
    <row r="6" spans="1:6" ht="18.75" x14ac:dyDescent="0.25">
      <c r="A6" s="133"/>
      <c r="B6" s="133"/>
      <c r="C6" s="133"/>
      <c r="D6" s="137"/>
    </row>
    <row r="7" spans="1:6" s="135" customFormat="1" ht="29.45" customHeight="1" x14ac:dyDescent="0.25">
      <c r="A7" s="4" t="s">
        <v>0</v>
      </c>
      <c r="B7" s="4" t="s">
        <v>150</v>
      </c>
      <c r="C7" s="4" t="s">
        <v>1</v>
      </c>
      <c r="D7" s="130" t="s">
        <v>149</v>
      </c>
      <c r="E7" s="143" t="s">
        <v>161</v>
      </c>
      <c r="F7" s="143" t="s">
        <v>162</v>
      </c>
    </row>
    <row r="8" spans="1:6" ht="15.95" customHeight="1" x14ac:dyDescent="0.25">
      <c r="A8" s="142">
        <v>1</v>
      </c>
      <c r="B8" s="149" t="s">
        <v>158</v>
      </c>
      <c r="C8" s="4" t="s">
        <v>3</v>
      </c>
      <c r="D8" s="140">
        <v>16</v>
      </c>
      <c r="E8" s="148"/>
      <c r="F8" s="148"/>
    </row>
    <row r="9" spans="1:6" ht="15.75" x14ac:dyDescent="0.25">
      <c r="A9" s="142">
        <v>2</v>
      </c>
      <c r="B9" s="149" t="s">
        <v>159</v>
      </c>
      <c r="C9" s="4" t="s">
        <v>3</v>
      </c>
      <c r="D9" s="141">
        <v>16</v>
      </c>
      <c r="E9" s="148"/>
      <c r="F9" s="148"/>
    </row>
    <row r="10" spans="1:6" ht="15.75" x14ac:dyDescent="0.25">
      <c r="A10" s="142">
        <v>3</v>
      </c>
      <c r="B10" s="149" t="s">
        <v>151</v>
      </c>
      <c r="C10" s="4" t="s">
        <v>3</v>
      </c>
      <c r="D10" s="141">
        <v>2</v>
      </c>
      <c r="E10" s="148"/>
      <c r="F10" s="148"/>
    </row>
    <row r="11" spans="1:6" ht="15.75" x14ac:dyDescent="0.25">
      <c r="A11" s="142">
        <v>4</v>
      </c>
      <c r="B11" s="149" t="s">
        <v>152</v>
      </c>
      <c r="C11" s="4" t="s">
        <v>3</v>
      </c>
      <c r="D11" s="141">
        <v>1</v>
      </c>
      <c r="E11" s="148"/>
      <c r="F11" s="148"/>
    </row>
    <row r="12" spans="1:6" ht="30" x14ac:dyDescent="0.25">
      <c r="A12" s="142">
        <v>5</v>
      </c>
      <c r="B12" s="149" t="s">
        <v>153</v>
      </c>
      <c r="C12" s="4" t="s">
        <v>3</v>
      </c>
      <c r="D12" s="141">
        <v>4</v>
      </c>
      <c r="E12" s="148"/>
      <c r="F12" s="148"/>
    </row>
    <row r="13" spans="1:6" ht="30" x14ac:dyDescent="0.25">
      <c r="A13" s="142">
        <v>6</v>
      </c>
      <c r="B13" s="149" t="s">
        <v>154</v>
      </c>
      <c r="C13" s="4" t="s">
        <v>3</v>
      </c>
      <c r="D13" s="141">
        <v>2</v>
      </c>
      <c r="E13" s="148"/>
      <c r="F13" s="148"/>
    </row>
    <row r="14" spans="1:6" ht="30" x14ac:dyDescent="0.25">
      <c r="A14" s="142">
        <v>7</v>
      </c>
      <c r="B14" s="149" t="s">
        <v>160</v>
      </c>
      <c r="C14" s="4" t="s">
        <v>3</v>
      </c>
      <c r="D14" s="141">
        <v>1</v>
      </c>
      <c r="E14" s="148"/>
      <c r="F14" s="148"/>
    </row>
    <row r="15" spans="1:6" ht="24" customHeight="1" x14ac:dyDescent="0.25">
      <c r="A15" s="142">
        <v>8</v>
      </c>
      <c r="B15" s="149" t="s">
        <v>155</v>
      </c>
      <c r="C15" s="4" t="s">
        <v>3</v>
      </c>
      <c r="D15" s="141">
        <v>1</v>
      </c>
      <c r="E15" s="148"/>
      <c r="F15" s="148"/>
    </row>
    <row r="16" spans="1:6" ht="15.75" x14ac:dyDescent="0.25">
      <c r="A16" s="142">
        <v>9</v>
      </c>
      <c r="B16" s="150" t="s">
        <v>156</v>
      </c>
      <c r="C16" s="4" t="s">
        <v>3</v>
      </c>
      <c r="D16" s="141">
        <v>1</v>
      </c>
      <c r="E16" s="148"/>
      <c r="F16" s="148"/>
    </row>
    <row r="17" spans="1:6" ht="30" x14ac:dyDescent="0.25">
      <c r="A17" s="142">
        <v>10</v>
      </c>
      <c r="B17" s="149" t="s">
        <v>157</v>
      </c>
      <c r="C17" s="4" t="s">
        <v>3</v>
      </c>
      <c r="D17" s="141">
        <v>1</v>
      </c>
      <c r="E17" s="148"/>
      <c r="F17" s="148"/>
    </row>
    <row r="18" spans="1:6" s="138" customFormat="1" ht="14.25" x14ac:dyDescent="0.25">
      <c r="A18" s="139"/>
      <c r="B18" s="139"/>
      <c r="C18" s="139"/>
      <c r="D18" s="156" t="s">
        <v>146</v>
      </c>
      <c r="E18" s="157"/>
      <c r="F18" s="144">
        <f>SUM(F11:F17)</f>
        <v>0</v>
      </c>
    </row>
    <row r="19" spans="1:6" s="138" customFormat="1" ht="14.25" x14ac:dyDescent="0.25">
      <c r="A19" s="139"/>
      <c r="B19" s="139"/>
      <c r="C19" s="139"/>
      <c r="D19" s="156" t="s">
        <v>147</v>
      </c>
      <c r="E19" s="157"/>
      <c r="F19" s="144">
        <f>ROUND(F18*0.2,2)</f>
        <v>0</v>
      </c>
    </row>
    <row r="20" spans="1:6" s="138" customFormat="1" ht="14.25" x14ac:dyDescent="0.25">
      <c r="A20" s="139"/>
      <c r="B20" s="139"/>
      <c r="C20" s="139"/>
      <c r="D20" s="156" t="s">
        <v>148</v>
      </c>
      <c r="E20" s="157"/>
      <c r="F20" s="144">
        <f>F18+F19</f>
        <v>0</v>
      </c>
    </row>
    <row r="21" spans="1:6" s="138" customFormat="1" ht="14.25" x14ac:dyDescent="0.25">
      <c r="A21" s="145"/>
      <c r="B21" s="145"/>
      <c r="C21" s="145"/>
      <c r="D21" s="146"/>
      <c r="E21" s="146"/>
      <c r="F21" s="147"/>
    </row>
    <row r="22" spans="1:6" s="138" customFormat="1" ht="14.25" x14ac:dyDescent="0.25">
      <c r="A22" s="145"/>
      <c r="B22" s="145"/>
      <c r="C22" s="145"/>
      <c r="D22" s="146"/>
      <c r="E22" s="146"/>
      <c r="F22" s="147"/>
    </row>
    <row r="23" spans="1:6" s="138" customFormat="1" ht="14.25" x14ac:dyDescent="0.25">
      <c r="A23" s="145"/>
      <c r="B23" s="145"/>
      <c r="C23" s="145"/>
      <c r="D23" s="146"/>
      <c r="E23" s="146"/>
      <c r="F23" s="147"/>
    </row>
    <row r="24" spans="1:6" s="138" customFormat="1" ht="14.25" x14ac:dyDescent="0.25">
      <c r="A24" s="145"/>
      <c r="B24" s="145"/>
      <c r="C24" s="145"/>
      <c r="D24" s="146"/>
      <c r="E24" s="146"/>
      <c r="F24" s="147"/>
    </row>
    <row r="25" spans="1:6" s="138" customFormat="1" ht="15.75" x14ac:dyDescent="0.25">
      <c r="A25" s="151" t="s">
        <v>164</v>
      </c>
      <c r="B25"/>
      <c r="C25" s="154" t="s">
        <v>165</v>
      </c>
      <c r="D25" s="154"/>
      <c r="E25" s="154"/>
      <c r="F25" s="154"/>
    </row>
    <row r="26" spans="1:6" ht="15.75" x14ac:dyDescent="0.25">
      <c r="C26" s="152" t="s">
        <v>166</v>
      </c>
      <c r="D26"/>
      <c r="E26" s="153"/>
      <c r="F26" s="153"/>
    </row>
    <row r="27" spans="1:6" ht="33.200000000000003" customHeight="1" x14ac:dyDescent="0.25">
      <c r="C27" s="155" t="s">
        <v>167</v>
      </c>
      <c r="D27" s="155"/>
      <c r="E27" s="155"/>
      <c r="F27" s="155"/>
    </row>
    <row r="28" spans="1:6" x14ac:dyDescent="0.25">
      <c r="E28"/>
      <c r="F28"/>
    </row>
    <row r="29" spans="1:6" x14ac:dyDescent="0.25">
      <c r="E29"/>
      <c r="F29"/>
    </row>
    <row r="30" spans="1:6" x14ac:dyDescent="0.25">
      <c r="E30"/>
      <c r="F30"/>
    </row>
    <row r="31" spans="1:6" x14ac:dyDescent="0.25">
      <c r="E31"/>
      <c r="F31"/>
    </row>
    <row r="32" spans="1:6" x14ac:dyDescent="0.25">
      <c r="E32"/>
      <c r="F32"/>
    </row>
    <row r="33" spans="5:6" x14ac:dyDescent="0.25">
      <c r="E33"/>
      <c r="F33"/>
    </row>
    <row r="34" spans="5:6" x14ac:dyDescent="0.25">
      <c r="E34"/>
      <c r="F34"/>
    </row>
    <row r="35" spans="5:6" x14ac:dyDescent="0.25">
      <c r="E35"/>
      <c r="F35"/>
    </row>
    <row r="36" spans="5:6" x14ac:dyDescent="0.25">
      <c r="E36"/>
      <c r="F36"/>
    </row>
    <row r="37" spans="5:6" x14ac:dyDescent="0.25">
      <c r="E37"/>
      <c r="F37"/>
    </row>
    <row r="38" spans="5:6" x14ac:dyDescent="0.25">
      <c r="E38"/>
      <c r="F38"/>
    </row>
    <row r="39" spans="5:6" x14ac:dyDescent="0.25">
      <c r="E39"/>
      <c r="F39"/>
    </row>
    <row r="40" spans="5:6" x14ac:dyDescent="0.25">
      <c r="E40"/>
      <c r="F40"/>
    </row>
    <row r="41" spans="5:6" x14ac:dyDescent="0.25">
      <c r="E41"/>
      <c r="F41"/>
    </row>
    <row r="42" spans="5:6" x14ac:dyDescent="0.25">
      <c r="E42"/>
      <c r="F42"/>
    </row>
    <row r="43" spans="5:6" x14ac:dyDescent="0.25">
      <c r="E43"/>
      <c r="F43"/>
    </row>
    <row r="44" spans="5:6" x14ac:dyDescent="0.25">
      <c r="E44"/>
      <c r="F44"/>
    </row>
    <row r="45" spans="5:6" x14ac:dyDescent="0.25">
      <c r="E45"/>
      <c r="F45"/>
    </row>
    <row r="46" spans="5:6" x14ac:dyDescent="0.25">
      <c r="E46"/>
      <c r="F46"/>
    </row>
    <row r="47" spans="5:6" x14ac:dyDescent="0.25">
      <c r="E47"/>
      <c r="F47"/>
    </row>
    <row r="48" spans="5:6" x14ac:dyDescent="0.25">
      <c r="E48"/>
      <c r="F48"/>
    </row>
    <row r="49" spans="5:6" x14ac:dyDescent="0.25">
      <c r="E49"/>
      <c r="F49"/>
    </row>
    <row r="50" spans="5:6" x14ac:dyDescent="0.25">
      <c r="E50"/>
      <c r="F50"/>
    </row>
    <row r="51" spans="5:6" x14ac:dyDescent="0.25">
      <c r="E51"/>
      <c r="F51"/>
    </row>
    <row r="52" spans="5:6" x14ac:dyDescent="0.25">
      <c r="E52"/>
      <c r="F52"/>
    </row>
    <row r="53" spans="5:6" x14ac:dyDescent="0.25">
      <c r="E53"/>
      <c r="F53"/>
    </row>
    <row r="54" spans="5:6" x14ac:dyDescent="0.25">
      <c r="E54"/>
      <c r="F54"/>
    </row>
    <row r="55" spans="5:6" x14ac:dyDescent="0.25">
      <c r="E55"/>
      <c r="F55"/>
    </row>
    <row r="56" spans="5:6" x14ac:dyDescent="0.25">
      <c r="E56"/>
      <c r="F56"/>
    </row>
    <row r="57" spans="5:6" x14ac:dyDescent="0.25">
      <c r="E57"/>
      <c r="F57"/>
    </row>
    <row r="58" spans="5:6" x14ac:dyDescent="0.25">
      <c r="E58"/>
      <c r="F58"/>
    </row>
    <row r="59" spans="5:6" x14ac:dyDescent="0.25">
      <c r="E59"/>
      <c r="F59"/>
    </row>
    <row r="60" spans="5:6" x14ac:dyDescent="0.25">
      <c r="E60"/>
      <c r="F60"/>
    </row>
    <row r="61" spans="5:6" x14ac:dyDescent="0.25">
      <c r="E61"/>
      <c r="F61"/>
    </row>
    <row r="62" spans="5:6" x14ac:dyDescent="0.25">
      <c r="E62"/>
      <c r="F62"/>
    </row>
    <row r="63" spans="5:6" x14ac:dyDescent="0.25">
      <c r="E63"/>
      <c r="F63"/>
    </row>
    <row r="64" spans="5:6" x14ac:dyDescent="0.25">
      <c r="E64"/>
      <c r="F64"/>
    </row>
    <row r="65" spans="5:6" x14ac:dyDescent="0.25">
      <c r="E65"/>
      <c r="F65"/>
    </row>
    <row r="66" spans="5:6" x14ac:dyDescent="0.25">
      <c r="E66"/>
      <c r="F66"/>
    </row>
    <row r="67" spans="5:6" x14ac:dyDescent="0.25">
      <c r="E67"/>
      <c r="F67"/>
    </row>
    <row r="68" spans="5:6" x14ac:dyDescent="0.25">
      <c r="E68"/>
      <c r="F68"/>
    </row>
    <row r="69" spans="5:6" x14ac:dyDescent="0.25">
      <c r="E69"/>
      <c r="F69"/>
    </row>
    <row r="70" spans="5:6" x14ac:dyDescent="0.25">
      <c r="E70"/>
      <c r="F70"/>
    </row>
    <row r="71" spans="5:6" x14ac:dyDescent="0.25">
      <c r="E71"/>
      <c r="F71"/>
    </row>
    <row r="72" spans="5:6" x14ac:dyDescent="0.25">
      <c r="E72"/>
      <c r="F72"/>
    </row>
    <row r="73" spans="5:6" x14ac:dyDescent="0.25">
      <c r="E73"/>
      <c r="F73"/>
    </row>
    <row r="74" spans="5:6" x14ac:dyDescent="0.25">
      <c r="E74"/>
      <c r="F74"/>
    </row>
    <row r="75" spans="5:6" x14ac:dyDescent="0.25">
      <c r="E75"/>
      <c r="F75"/>
    </row>
    <row r="76" spans="5:6" x14ac:dyDescent="0.25">
      <c r="E76"/>
      <c r="F76"/>
    </row>
    <row r="77" spans="5:6" x14ac:dyDescent="0.25">
      <c r="E77"/>
      <c r="F77"/>
    </row>
    <row r="78" spans="5:6" x14ac:dyDescent="0.25">
      <c r="E78"/>
      <c r="F78"/>
    </row>
    <row r="79" spans="5:6" x14ac:dyDescent="0.25">
      <c r="E79"/>
      <c r="F79"/>
    </row>
    <row r="80" spans="5:6" x14ac:dyDescent="0.25">
      <c r="E80"/>
      <c r="F80"/>
    </row>
    <row r="81" spans="5:6" x14ac:dyDescent="0.25">
      <c r="E81"/>
      <c r="F81"/>
    </row>
    <row r="82" spans="5:6" x14ac:dyDescent="0.25">
      <c r="E82"/>
      <c r="F82"/>
    </row>
    <row r="83" spans="5:6" x14ac:dyDescent="0.25">
      <c r="E83"/>
      <c r="F83"/>
    </row>
    <row r="84" spans="5:6" x14ac:dyDescent="0.25">
      <c r="E84"/>
      <c r="F84"/>
    </row>
    <row r="85" spans="5:6" x14ac:dyDescent="0.25">
      <c r="E85"/>
      <c r="F85"/>
    </row>
    <row r="86" spans="5:6" x14ac:dyDescent="0.25">
      <c r="E86"/>
      <c r="F86"/>
    </row>
    <row r="87" spans="5:6" x14ac:dyDescent="0.25">
      <c r="E87"/>
      <c r="F87"/>
    </row>
    <row r="88" spans="5:6" x14ac:dyDescent="0.25">
      <c r="E88"/>
      <c r="F88"/>
    </row>
    <row r="89" spans="5:6" x14ac:dyDescent="0.25">
      <c r="E89"/>
      <c r="F89"/>
    </row>
    <row r="90" spans="5:6" x14ac:dyDescent="0.25">
      <c r="E90"/>
      <c r="F90"/>
    </row>
    <row r="91" spans="5:6" x14ac:dyDescent="0.25">
      <c r="E91"/>
      <c r="F91"/>
    </row>
    <row r="92" spans="5:6" x14ac:dyDescent="0.25">
      <c r="E92"/>
      <c r="F92"/>
    </row>
    <row r="93" spans="5:6" x14ac:dyDescent="0.25">
      <c r="E93"/>
      <c r="F93"/>
    </row>
    <row r="94" spans="5:6" x14ac:dyDescent="0.25">
      <c r="E94"/>
      <c r="F94"/>
    </row>
    <row r="95" spans="5:6" x14ac:dyDescent="0.25">
      <c r="E95"/>
      <c r="F95"/>
    </row>
    <row r="96" spans="5:6" x14ac:dyDescent="0.25">
      <c r="E96"/>
      <c r="F96"/>
    </row>
    <row r="97" spans="5:6" x14ac:dyDescent="0.25">
      <c r="E97"/>
      <c r="F97"/>
    </row>
    <row r="98" spans="5:6" x14ac:dyDescent="0.25">
      <c r="E98"/>
      <c r="F98"/>
    </row>
    <row r="99" spans="5:6" x14ac:dyDescent="0.25">
      <c r="E99"/>
      <c r="F99"/>
    </row>
    <row r="100" spans="5:6" x14ac:dyDescent="0.25">
      <c r="E100"/>
      <c r="F100"/>
    </row>
    <row r="101" spans="5:6" x14ac:dyDescent="0.25">
      <c r="E101"/>
      <c r="F101"/>
    </row>
    <row r="102" spans="5:6" x14ac:dyDescent="0.25">
      <c r="E102"/>
      <c r="F102"/>
    </row>
    <row r="103" spans="5:6" x14ac:dyDescent="0.25">
      <c r="E103"/>
      <c r="F103"/>
    </row>
    <row r="104" spans="5:6" x14ac:dyDescent="0.25">
      <c r="E104"/>
      <c r="F104"/>
    </row>
    <row r="105" spans="5:6" x14ac:dyDescent="0.25">
      <c r="E105"/>
      <c r="F105"/>
    </row>
    <row r="106" spans="5:6" x14ac:dyDescent="0.25">
      <c r="E106"/>
      <c r="F106"/>
    </row>
    <row r="107" spans="5:6" x14ac:dyDescent="0.25">
      <c r="E107"/>
      <c r="F107"/>
    </row>
    <row r="108" spans="5:6" x14ac:dyDescent="0.25">
      <c r="E108"/>
      <c r="F108"/>
    </row>
    <row r="109" spans="5:6" x14ac:dyDescent="0.25">
      <c r="E109"/>
      <c r="F109"/>
    </row>
    <row r="110" spans="5:6" x14ac:dyDescent="0.25">
      <c r="E110"/>
      <c r="F110"/>
    </row>
    <row r="111" spans="5:6" x14ac:dyDescent="0.25">
      <c r="E111"/>
      <c r="F111"/>
    </row>
    <row r="112" spans="5:6" x14ac:dyDescent="0.25">
      <c r="E112"/>
      <c r="F112"/>
    </row>
    <row r="113" spans="5:6" x14ac:dyDescent="0.25">
      <c r="E113"/>
      <c r="F113"/>
    </row>
    <row r="114" spans="5:6" x14ac:dyDescent="0.25">
      <c r="E114"/>
      <c r="F114"/>
    </row>
    <row r="115" spans="5:6" x14ac:dyDescent="0.25">
      <c r="E115"/>
      <c r="F115"/>
    </row>
    <row r="116" spans="5:6" x14ac:dyDescent="0.25">
      <c r="E116"/>
      <c r="F116"/>
    </row>
    <row r="117" spans="5:6" x14ac:dyDescent="0.25">
      <c r="E117"/>
      <c r="F117"/>
    </row>
    <row r="118" spans="5:6" x14ac:dyDescent="0.25">
      <c r="E118"/>
      <c r="F118"/>
    </row>
    <row r="119" spans="5:6" x14ac:dyDescent="0.25">
      <c r="E119"/>
      <c r="F119"/>
    </row>
    <row r="120" spans="5:6" x14ac:dyDescent="0.25">
      <c r="E120"/>
      <c r="F120"/>
    </row>
    <row r="121" spans="5:6" x14ac:dyDescent="0.25">
      <c r="E121"/>
      <c r="F121"/>
    </row>
    <row r="122" spans="5:6" x14ac:dyDescent="0.25">
      <c r="E122"/>
      <c r="F122"/>
    </row>
    <row r="123" spans="5:6" x14ac:dyDescent="0.25">
      <c r="E123"/>
      <c r="F123"/>
    </row>
    <row r="124" spans="5:6" x14ac:dyDescent="0.25">
      <c r="E124"/>
      <c r="F124"/>
    </row>
    <row r="125" spans="5:6" x14ac:dyDescent="0.25">
      <c r="E125"/>
      <c r="F125"/>
    </row>
    <row r="126" spans="5:6" x14ac:dyDescent="0.25">
      <c r="E126"/>
      <c r="F126"/>
    </row>
    <row r="127" spans="5:6" x14ac:dyDescent="0.25">
      <c r="E127"/>
      <c r="F127"/>
    </row>
    <row r="128" spans="5:6" x14ac:dyDescent="0.25">
      <c r="E128"/>
      <c r="F128"/>
    </row>
    <row r="129" spans="5:6" x14ac:dyDescent="0.25">
      <c r="E129"/>
      <c r="F129"/>
    </row>
    <row r="130" spans="5:6" x14ac:dyDescent="0.25">
      <c r="E130"/>
      <c r="F130"/>
    </row>
    <row r="131" spans="5:6" x14ac:dyDescent="0.25">
      <c r="E131"/>
      <c r="F131"/>
    </row>
    <row r="132" spans="5:6" x14ac:dyDescent="0.25">
      <c r="E132"/>
      <c r="F132"/>
    </row>
    <row r="133" spans="5:6" x14ac:dyDescent="0.25">
      <c r="E133"/>
      <c r="F133"/>
    </row>
    <row r="134" spans="5:6" x14ac:dyDescent="0.25">
      <c r="E134"/>
      <c r="F134"/>
    </row>
    <row r="135" spans="5:6" x14ac:dyDescent="0.25">
      <c r="E135"/>
      <c r="F135"/>
    </row>
    <row r="136" spans="5:6" x14ac:dyDescent="0.25">
      <c r="E136"/>
      <c r="F136"/>
    </row>
    <row r="137" spans="5:6" x14ac:dyDescent="0.25">
      <c r="E137"/>
      <c r="F137"/>
    </row>
    <row r="138" spans="5:6" x14ac:dyDescent="0.25">
      <c r="E138"/>
      <c r="F138"/>
    </row>
    <row r="139" spans="5:6" x14ac:dyDescent="0.25">
      <c r="E139"/>
      <c r="F139"/>
    </row>
    <row r="140" spans="5:6" x14ac:dyDescent="0.25">
      <c r="E140"/>
      <c r="F140"/>
    </row>
    <row r="141" spans="5:6" x14ac:dyDescent="0.25">
      <c r="E141"/>
      <c r="F141"/>
    </row>
    <row r="142" spans="5:6" x14ac:dyDescent="0.25">
      <c r="E142"/>
      <c r="F142"/>
    </row>
    <row r="143" spans="5:6" x14ac:dyDescent="0.25">
      <c r="E143"/>
      <c r="F143"/>
    </row>
    <row r="144" spans="5:6" x14ac:dyDescent="0.25">
      <c r="E144"/>
      <c r="F144"/>
    </row>
    <row r="145" spans="5:6" x14ac:dyDescent="0.25">
      <c r="E145"/>
      <c r="F145"/>
    </row>
    <row r="146" spans="5:6" x14ac:dyDescent="0.25">
      <c r="E146"/>
      <c r="F146"/>
    </row>
    <row r="147" spans="5:6" x14ac:dyDescent="0.25">
      <c r="E147"/>
      <c r="F147"/>
    </row>
    <row r="148" spans="5:6" x14ac:dyDescent="0.25">
      <c r="E148"/>
      <c r="F148"/>
    </row>
    <row r="149" spans="5:6" x14ac:dyDescent="0.25">
      <c r="E149"/>
      <c r="F149"/>
    </row>
    <row r="150" spans="5:6" x14ac:dyDescent="0.25">
      <c r="E150"/>
      <c r="F150"/>
    </row>
    <row r="151" spans="5:6" x14ac:dyDescent="0.25">
      <c r="E151"/>
      <c r="F151"/>
    </row>
    <row r="152" spans="5:6" x14ac:dyDescent="0.25">
      <c r="E152"/>
      <c r="F152"/>
    </row>
    <row r="153" spans="5:6" x14ac:dyDescent="0.25">
      <c r="E153"/>
      <c r="F153"/>
    </row>
    <row r="154" spans="5:6" x14ac:dyDescent="0.25">
      <c r="E154"/>
      <c r="F154"/>
    </row>
    <row r="155" spans="5:6" x14ac:dyDescent="0.25">
      <c r="E155"/>
      <c r="F155"/>
    </row>
    <row r="156" spans="5:6" x14ac:dyDescent="0.25">
      <c r="E156"/>
      <c r="F156"/>
    </row>
    <row r="157" spans="5:6" x14ac:dyDescent="0.25">
      <c r="E157"/>
      <c r="F157"/>
    </row>
    <row r="158" spans="5:6" x14ac:dyDescent="0.25">
      <c r="E158"/>
      <c r="F158"/>
    </row>
    <row r="159" spans="5:6" x14ac:dyDescent="0.25">
      <c r="E159"/>
      <c r="F159"/>
    </row>
    <row r="160" spans="5:6" x14ac:dyDescent="0.25">
      <c r="E160"/>
      <c r="F160"/>
    </row>
    <row r="161" spans="5:6" x14ac:dyDescent="0.25">
      <c r="E161"/>
      <c r="F161"/>
    </row>
    <row r="162" spans="5:6" x14ac:dyDescent="0.25">
      <c r="E162"/>
      <c r="F162"/>
    </row>
    <row r="163" spans="5:6" x14ac:dyDescent="0.25">
      <c r="E163"/>
      <c r="F163"/>
    </row>
    <row r="164" spans="5:6" x14ac:dyDescent="0.25">
      <c r="E164"/>
      <c r="F164"/>
    </row>
    <row r="165" spans="5:6" x14ac:dyDescent="0.25">
      <c r="E165"/>
      <c r="F165"/>
    </row>
    <row r="166" spans="5:6" x14ac:dyDescent="0.25">
      <c r="E166"/>
      <c r="F166"/>
    </row>
    <row r="167" spans="5:6" x14ac:dyDescent="0.25">
      <c r="E167"/>
      <c r="F167"/>
    </row>
    <row r="168" spans="5:6" x14ac:dyDescent="0.25">
      <c r="E168"/>
      <c r="F168"/>
    </row>
    <row r="169" spans="5:6" x14ac:dyDescent="0.25">
      <c r="E169"/>
      <c r="F169"/>
    </row>
    <row r="170" spans="5:6" x14ac:dyDescent="0.25">
      <c r="E170"/>
      <c r="F170"/>
    </row>
    <row r="171" spans="5:6" x14ac:dyDescent="0.25">
      <c r="E171"/>
      <c r="F171"/>
    </row>
    <row r="172" spans="5:6" x14ac:dyDescent="0.25">
      <c r="E172"/>
      <c r="F172"/>
    </row>
    <row r="173" spans="5:6" x14ac:dyDescent="0.25">
      <c r="E173"/>
      <c r="F173"/>
    </row>
    <row r="174" spans="5:6" x14ac:dyDescent="0.25">
      <c r="E174"/>
      <c r="F174"/>
    </row>
    <row r="175" spans="5:6" x14ac:dyDescent="0.25">
      <c r="E175"/>
      <c r="F175"/>
    </row>
    <row r="176" spans="5:6" x14ac:dyDescent="0.25">
      <c r="E176"/>
      <c r="F176"/>
    </row>
    <row r="177" spans="5:6" x14ac:dyDescent="0.25">
      <c r="E177"/>
      <c r="F177"/>
    </row>
    <row r="178" spans="5:6" x14ac:dyDescent="0.25">
      <c r="E178"/>
      <c r="F178"/>
    </row>
    <row r="179" spans="5:6" x14ac:dyDescent="0.25">
      <c r="E179"/>
      <c r="F179"/>
    </row>
    <row r="180" spans="5:6" x14ac:dyDescent="0.25">
      <c r="E180"/>
      <c r="F180"/>
    </row>
    <row r="181" spans="5:6" x14ac:dyDescent="0.25">
      <c r="E181"/>
      <c r="F181"/>
    </row>
    <row r="182" spans="5:6" x14ac:dyDescent="0.25">
      <c r="E182"/>
      <c r="F182"/>
    </row>
    <row r="183" spans="5:6" x14ac:dyDescent="0.25">
      <c r="E183"/>
      <c r="F183"/>
    </row>
    <row r="184" spans="5:6" x14ac:dyDescent="0.25">
      <c r="E184"/>
      <c r="F184"/>
    </row>
    <row r="185" spans="5:6" x14ac:dyDescent="0.25">
      <c r="E185"/>
      <c r="F185"/>
    </row>
    <row r="186" spans="5:6" x14ac:dyDescent="0.25">
      <c r="E186"/>
      <c r="F186"/>
    </row>
    <row r="187" spans="5:6" x14ac:dyDescent="0.25">
      <c r="E187"/>
      <c r="F187"/>
    </row>
    <row r="188" spans="5:6" x14ac:dyDescent="0.25">
      <c r="E188"/>
      <c r="F188"/>
    </row>
    <row r="189" spans="5:6" x14ac:dyDescent="0.25">
      <c r="E189"/>
      <c r="F189"/>
    </row>
    <row r="190" spans="5:6" x14ac:dyDescent="0.25">
      <c r="E190"/>
      <c r="F190"/>
    </row>
    <row r="191" spans="5:6" x14ac:dyDescent="0.25">
      <c r="E191"/>
      <c r="F191"/>
    </row>
    <row r="192" spans="5:6" x14ac:dyDescent="0.25">
      <c r="E192"/>
      <c r="F192"/>
    </row>
    <row r="193" spans="5:6" x14ac:dyDescent="0.25">
      <c r="E193"/>
      <c r="F193"/>
    </row>
    <row r="194" spans="5:6" x14ac:dyDescent="0.25">
      <c r="E194"/>
      <c r="F194"/>
    </row>
    <row r="195" spans="5:6" x14ac:dyDescent="0.25">
      <c r="E195"/>
      <c r="F195"/>
    </row>
    <row r="196" spans="5:6" x14ac:dyDescent="0.25">
      <c r="E196"/>
      <c r="F196"/>
    </row>
    <row r="197" spans="5:6" x14ac:dyDescent="0.25">
      <c r="E197"/>
      <c r="F197"/>
    </row>
    <row r="198" spans="5:6" x14ac:dyDescent="0.25">
      <c r="E198"/>
      <c r="F198"/>
    </row>
    <row r="199" spans="5:6" x14ac:dyDescent="0.25">
      <c r="E199"/>
      <c r="F199"/>
    </row>
    <row r="200" spans="5:6" x14ac:dyDescent="0.25">
      <c r="E200"/>
      <c r="F200"/>
    </row>
    <row r="201" spans="5:6" x14ac:dyDescent="0.25">
      <c r="E201"/>
      <c r="F201"/>
    </row>
    <row r="202" spans="5:6" x14ac:dyDescent="0.25">
      <c r="E202"/>
      <c r="F202"/>
    </row>
    <row r="203" spans="5:6" x14ac:dyDescent="0.25">
      <c r="E203"/>
      <c r="F203"/>
    </row>
    <row r="204" spans="5:6" x14ac:dyDescent="0.25">
      <c r="E204"/>
      <c r="F204"/>
    </row>
    <row r="205" spans="5:6" x14ac:dyDescent="0.25">
      <c r="E205"/>
      <c r="F205"/>
    </row>
    <row r="206" spans="5:6" x14ac:dyDescent="0.25">
      <c r="E206"/>
      <c r="F206"/>
    </row>
    <row r="207" spans="5:6" x14ac:dyDescent="0.25">
      <c r="E207"/>
      <c r="F207"/>
    </row>
    <row r="208" spans="5:6" x14ac:dyDescent="0.25">
      <c r="E208"/>
      <c r="F208"/>
    </row>
    <row r="209" spans="5:6" x14ac:dyDescent="0.25">
      <c r="E209"/>
      <c r="F209"/>
    </row>
    <row r="210" spans="5:6" x14ac:dyDescent="0.25">
      <c r="E210"/>
      <c r="F210"/>
    </row>
    <row r="211" spans="5:6" x14ac:dyDescent="0.25">
      <c r="E211"/>
      <c r="F211"/>
    </row>
    <row r="212" spans="5:6" x14ac:dyDescent="0.25">
      <c r="E212"/>
      <c r="F212"/>
    </row>
    <row r="213" spans="5:6" x14ac:dyDescent="0.25">
      <c r="E213"/>
      <c r="F213"/>
    </row>
    <row r="214" spans="5:6" x14ac:dyDescent="0.25">
      <c r="E214"/>
      <c r="F214"/>
    </row>
    <row r="215" spans="5:6" x14ac:dyDescent="0.25">
      <c r="E215"/>
      <c r="F215"/>
    </row>
    <row r="216" spans="5:6" x14ac:dyDescent="0.25">
      <c r="E216"/>
      <c r="F216"/>
    </row>
    <row r="217" spans="5:6" x14ac:dyDescent="0.25">
      <c r="E217"/>
      <c r="F217"/>
    </row>
    <row r="218" spans="5:6" x14ac:dyDescent="0.25">
      <c r="E218"/>
      <c r="F218"/>
    </row>
    <row r="219" spans="5:6" x14ac:dyDescent="0.25">
      <c r="E219"/>
      <c r="F219"/>
    </row>
    <row r="220" spans="5:6" x14ac:dyDescent="0.25">
      <c r="E220"/>
      <c r="F220"/>
    </row>
    <row r="221" spans="5:6" x14ac:dyDescent="0.25">
      <c r="E221"/>
      <c r="F221"/>
    </row>
    <row r="222" spans="5:6" x14ac:dyDescent="0.25">
      <c r="E222"/>
      <c r="F222"/>
    </row>
    <row r="223" spans="5:6" x14ac:dyDescent="0.25">
      <c r="E223"/>
      <c r="F223"/>
    </row>
    <row r="224" spans="5:6" x14ac:dyDescent="0.25">
      <c r="E224"/>
      <c r="F224"/>
    </row>
    <row r="225" spans="5:6" x14ac:dyDescent="0.25">
      <c r="E225"/>
      <c r="F225"/>
    </row>
    <row r="226" spans="5:6" x14ac:dyDescent="0.25">
      <c r="E226"/>
      <c r="F226"/>
    </row>
    <row r="227" spans="5:6" x14ac:dyDescent="0.25">
      <c r="E227"/>
      <c r="F227"/>
    </row>
    <row r="228" spans="5:6" x14ac:dyDescent="0.25">
      <c r="E228"/>
      <c r="F228"/>
    </row>
    <row r="229" spans="5:6" x14ac:dyDescent="0.25">
      <c r="E229"/>
      <c r="F229"/>
    </row>
    <row r="230" spans="5:6" x14ac:dyDescent="0.25">
      <c r="E230"/>
      <c r="F230"/>
    </row>
    <row r="231" spans="5:6" x14ac:dyDescent="0.25">
      <c r="E231"/>
      <c r="F231"/>
    </row>
    <row r="232" spans="5:6" x14ac:dyDescent="0.25">
      <c r="E232"/>
      <c r="F232"/>
    </row>
    <row r="233" spans="5:6" x14ac:dyDescent="0.25">
      <c r="E233"/>
      <c r="F233"/>
    </row>
    <row r="234" spans="5:6" x14ac:dyDescent="0.25">
      <c r="E234"/>
      <c r="F234"/>
    </row>
    <row r="235" spans="5:6" x14ac:dyDescent="0.25">
      <c r="E235"/>
      <c r="F235"/>
    </row>
    <row r="236" spans="5:6" x14ac:dyDescent="0.25">
      <c r="E236"/>
      <c r="F236"/>
    </row>
    <row r="237" spans="5:6" x14ac:dyDescent="0.25">
      <c r="E237"/>
      <c r="F237"/>
    </row>
    <row r="238" spans="5:6" x14ac:dyDescent="0.25">
      <c r="E238"/>
      <c r="F238"/>
    </row>
    <row r="239" spans="5:6" x14ac:dyDescent="0.25">
      <c r="E239"/>
      <c r="F239"/>
    </row>
    <row r="240" spans="5:6" x14ac:dyDescent="0.25">
      <c r="E240"/>
      <c r="F240"/>
    </row>
    <row r="241" spans="5:6" x14ac:dyDescent="0.25">
      <c r="E241"/>
      <c r="F241"/>
    </row>
    <row r="242" spans="5:6" x14ac:dyDescent="0.25">
      <c r="E242"/>
      <c r="F242"/>
    </row>
    <row r="243" spans="5:6" x14ac:dyDescent="0.25">
      <c r="E243"/>
      <c r="F243"/>
    </row>
    <row r="244" spans="5:6" x14ac:dyDescent="0.25">
      <c r="E244"/>
      <c r="F244"/>
    </row>
    <row r="245" spans="5:6" x14ac:dyDescent="0.25">
      <c r="E245"/>
      <c r="F245"/>
    </row>
    <row r="246" spans="5:6" x14ac:dyDescent="0.25">
      <c r="E246"/>
      <c r="F246"/>
    </row>
    <row r="247" spans="5:6" x14ac:dyDescent="0.25">
      <c r="E247"/>
      <c r="F247"/>
    </row>
    <row r="248" spans="5:6" x14ac:dyDescent="0.25">
      <c r="E248"/>
      <c r="F248"/>
    </row>
    <row r="249" spans="5:6" x14ac:dyDescent="0.25">
      <c r="E249"/>
      <c r="F249"/>
    </row>
    <row r="250" spans="5:6" x14ac:dyDescent="0.25">
      <c r="E250"/>
      <c r="F250"/>
    </row>
    <row r="251" spans="5:6" x14ac:dyDescent="0.25">
      <c r="E251"/>
      <c r="F251"/>
    </row>
    <row r="252" spans="5:6" x14ac:dyDescent="0.25">
      <c r="E252"/>
      <c r="F252"/>
    </row>
    <row r="253" spans="5:6" x14ac:dyDescent="0.25">
      <c r="E253"/>
      <c r="F253"/>
    </row>
    <row r="254" spans="5:6" x14ac:dyDescent="0.25">
      <c r="E254"/>
      <c r="F254"/>
    </row>
    <row r="255" spans="5:6" x14ac:dyDescent="0.25">
      <c r="E255"/>
      <c r="F255"/>
    </row>
    <row r="256" spans="5:6" x14ac:dyDescent="0.25">
      <c r="E256"/>
      <c r="F256"/>
    </row>
    <row r="257" spans="5:6" x14ac:dyDescent="0.25">
      <c r="E257"/>
      <c r="F257"/>
    </row>
    <row r="258" spans="5:6" x14ac:dyDescent="0.25">
      <c r="E258"/>
      <c r="F258"/>
    </row>
    <row r="259" spans="5:6" x14ac:dyDescent="0.25">
      <c r="E259"/>
      <c r="F259"/>
    </row>
    <row r="260" spans="5:6" x14ac:dyDescent="0.25">
      <c r="E260"/>
      <c r="F260"/>
    </row>
    <row r="261" spans="5:6" x14ac:dyDescent="0.25">
      <c r="E261"/>
      <c r="F261"/>
    </row>
    <row r="262" spans="5:6" x14ac:dyDescent="0.25">
      <c r="E262"/>
      <c r="F262"/>
    </row>
    <row r="263" spans="5:6" x14ac:dyDescent="0.25">
      <c r="E263"/>
      <c r="F263"/>
    </row>
    <row r="264" spans="5:6" x14ac:dyDescent="0.25">
      <c r="E264"/>
      <c r="F264"/>
    </row>
    <row r="265" spans="5:6" x14ac:dyDescent="0.25">
      <c r="E265"/>
      <c r="F265"/>
    </row>
    <row r="266" spans="5:6" x14ac:dyDescent="0.25">
      <c r="E266"/>
      <c r="F266"/>
    </row>
    <row r="267" spans="5:6" x14ac:dyDescent="0.25">
      <c r="E267"/>
      <c r="F267"/>
    </row>
    <row r="268" spans="5:6" x14ac:dyDescent="0.25">
      <c r="E268"/>
      <c r="F268"/>
    </row>
    <row r="269" spans="5:6" x14ac:dyDescent="0.25">
      <c r="E269"/>
      <c r="F269"/>
    </row>
    <row r="270" spans="5:6" x14ac:dyDescent="0.25">
      <c r="E270"/>
      <c r="F270"/>
    </row>
    <row r="271" spans="5:6" x14ac:dyDescent="0.25">
      <c r="E271"/>
      <c r="F271"/>
    </row>
    <row r="272" spans="5:6" x14ac:dyDescent="0.25">
      <c r="E272"/>
      <c r="F272"/>
    </row>
    <row r="273" spans="5:6" x14ac:dyDescent="0.25">
      <c r="E273"/>
      <c r="F273"/>
    </row>
    <row r="274" spans="5:6" x14ac:dyDescent="0.25">
      <c r="E274"/>
      <c r="F274"/>
    </row>
    <row r="275" spans="5:6" x14ac:dyDescent="0.25">
      <c r="E275"/>
      <c r="F275"/>
    </row>
    <row r="276" spans="5:6" x14ac:dyDescent="0.25">
      <c r="E276"/>
      <c r="F276"/>
    </row>
    <row r="277" spans="5:6" x14ac:dyDescent="0.25">
      <c r="E277"/>
      <c r="F277"/>
    </row>
    <row r="278" spans="5:6" x14ac:dyDescent="0.25">
      <c r="E278"/>
      <c r="F278"/>
    </row>
    <row r="279" spans="5:6" x14ac:dyDescent="0.25">
      <c r="E279"/>
      <c r="F279"/>
    </row>
    <row r="280" spans="5:6" x14ac:dyDescent="0.25">
      <c r="E280"/>
      <c r="F280"/>
    </row>
    <row r="281" spans="5:6" x14ac:dyDescent="0.25">
      <c r="E281"/>
      <c r="F281"/>
    </row>
    <row r="282" spans="5:6" x14ac:dyDescent="0.25">
      <c r="E282"/>
      <c r="F282"/>
    </row>
    <row r="283" spans="5:6" x14ac:dyDescent="0.25">
      <c r="E283"/>
      <c r="F283"/>
    </row>
    <row r="284" spans="5:6" x14ac:dyDescent="0.25">
      <c r="E284"/>
      <c r="F284"/>
    </row>
    <row r="285" spans="5:6" x14ac:dyDescent="0.25">
      <c r="E285"/>
      <c r="F285"/>
    </row>
    <row r="286" spans="5:6" x14ac:dyDescent="0.25">
      <c r="E286"/>
      <c r="F286"/>
    </row>
    <row r="287" spans="5:6" x14ac:dyDescent="0.25">
      <c r="E287"/>
      <c r="F287"/>
    </row>
    <row r="288" spans="5:6" x14ac:dyDescent="0.25">
      <c r="E288"/>
      <c r="F288"/>
    </row>
    <row r="289" spans="5:6" x14ac:dyDescent="0.25">
      <c r="E289"/>
      <c r="F289"/>
    </row>
    <row r="290" spans="5:6" x14ac:dyDescent="0.25">
      <c r="E290"/>
      <c r="F290"/>
    </row>
    <row r="291" spans="5:6" x14ac:dyDescent="0.25">
      <c r="E291"/>
      <c r="F291"/>
    </row>
    <row r="292" spans="5:6" x14ac:dyDescent="0.25">
      <c r="E292"/>
      <c r="F292"/>
    </row>
    <row r="293" spans="5:6" x14ac:dyDescent="0.25">
      <c r="E293"/>
      <c r="F293"/>
    </row>
    <row r="294" spans="5:6" x14ac:dyDescent="0.25">
      <c r="E294"/>
      <c r="F294"/>
    </row>
    <row r="295" spans="5:6" x14ac:dyDescent="0.25">
      <c r="E295"/>
      <c r="F295"/>
    </row>
    <row r="296" spans="5:6" x14ac:dyDescent="0.25">
      <c r="E296"/>
      <c r="F296"/>
    </row>
    <row r="297" spans="5:6" x14ac:dyDescent="0.25">
      <c r="E297"/>
      <c r="F297"/>
    </row>
    <row r="298" spans="5:6" x14ac:dyDescent="0.25">
      <c r="E298"/>
      <c r="F298"/>
    </row>
    <row r="299" spans="5:6" x14ac:dyDescent="0.25">
      <c r="E299"/>
      <c r="F299"/>
    </row>
    <row r="300" spans="5:6" x14ac:dyDescent="0.25">
      <c r="E300"/>
      <c r="F300"/>
    </row>
    <row r="301" spans="5:6" x14ac:dyDescent="0.25">
      <c r="E301"/>
      <c r="F301"/>
    </row>
    <row r="302" spans="5:6" x14ac:dyDescent="0.25">
      <c r="E302"/>
      <c r="F302"/>
    </row>
    <row r="303" spans="5:6" x14ac:dyDescent="0.25">
      <c r="E303"/>
      <c r="F303"/>
    </row>
    <row r="304" spans="5:6" x14ac:dyDescent="0.25">
      <c r="E304"/>
      <c r="F304"/>
    </row>
    <row r="305" spans="5:6" x14ac:dyDescent="0.25">
      <c r="E305"/>
      <c r="F305"/>
    </row>
    <row r="306" spans="5:6" x14ac:dyDescent="0.25">
      <c r="E306"/>
      <c r="F306"/>
    </row>
    <row r="307" spans="5:6" x14ac:dyDescent="0.25">
      <c r="E307"/>
      <c r="F307"/>
    </row>
    <row r="308" spans="5:6" x14ac:dyDescent="0.25">
      <c r="E308"/>
      <c r="F308"/>
    </row>
    <row r="309" spans="5:6" x14ac:dyDescent="0.25">
      <c r="E309"/>
      <c r="F309"/>
    </row>
    <row r="310" spans="5:6" x14ac:dyDescent="0.25">
      <c r="E310"/>
      <c r="F310"/>
    </row>
    <row r="311" spans="5:6" x14ac:dyDescent="0.25">
      <c r="E311"/>
      <c r="F311"/>
    </row>
    <row r="312" spans="5:6" x14ac:dyDescent="0.25">
      <c r="E312"/>
      <c r="F312"/>
    </row>
    <row r="313" spans="5:6" x14ac:dyDescent="0.25">
      <c r="E313"/>
      <c r="F313"/>
    </row>
    <row r="314" spans="5:6" x14ac:dyDescent="0.25">
      <c r="E314"/>
      <c r="F314"/>
    </row>
    <row r="315" spans="5:6" x14ac:dyDescent="0.25">
      <c r="E315"/>
      <c r="F315"/>
    </row>
    <row r="316" spans="5:6" x14ac:dyDescent="0.25">
      <c r="E316"/>
      <c r="F316"/>
    </row>
    <row r="317" spans="5:6" x14ac:dyDescent="0.25">
      <c r="E317"/>
      <c r="F317"/>
    </row>
    <row r="318" spans="5:6" x14ac:dyDescent="0.25">
      <c r="E318"/>
      <c r="F318"/>
    </row>
    <row r="319" spans="5:6" x14ac:dyDescent="0.25">
      <c r="E319"/>
      <c r="F319"/>
    </row>
    <row r="320" spans="5:6" x14ac:dyDescent="0.25">
      <c r="E320"/>
      <c r="F320"/>
    </row>
    <row r="321" spans="5:6" x14ac:dyDescent="0.25">
      <c r="E321"/>
      <c r="F321"/>
    </row>
    <row r="322" spans="5:6" x14ac:dyDescent="0.25">
      <c r="E322"/>
      <c r="F322"/>
    </row>
    <row r="323" spans="5:6" x14ac:dyDescent="0.25">
      <c r="E323"/>
      <c r="F323"/>
    </row>
    <row r="324" spans="5:6" x14ac:dyDescent="0.25">
      <c r="E324"/>
      <c r="F324"/>
    </row>
    <row r="325" spans="5:6" x14ac:dyDescent="0.25">
      <c r="E325"/>
      <c r="F325"/>
    </row>
    <row r="326" spans="5:6" x14ac:dyDescent="0.25">
      <c r="E326"/>
      <c r="F326"/>
    </row>
    <row r="327" spans="5:6" x14ac:dyDescent="0.25">
      <c r="E327"/>
      <c r="F327"/>
    </row>
    <row r="328" spans="5:6" x14ac:dyDescent="0.25">
      <c r="E328"/>
      <c r="F328"/>
    </row>
    <row r="329" spans="5:6" x14ac:dyDescent="0.25">
      <c r="E329"/>
      <c r="F329"/>
    </row>
    <row r="330" spans="5:6" x14ac:dyDescent="0.25">
      <c r="E330"/>
      <c r="F330"/>
    </row>
    <row r="331" spans="5:6" x14ac:dyDescent="0.25">
      <c r="E331"/>
      <c r="F331"/>
    </row>
    <row r="332" spans="5:6" x14ac:dyDescent="0.25">
      <c r="E332"/>
      <c r="F332"/>
    </row>
    <row r="333" spans="5:6" x14ac:dyDescent="0.25">
      <c r="E333"/>
      <c r="F333"/>
    </row>
    <row r="334" spans="5:6" x14ac:dyDescent="0.25">
      <c r="E334"/>
      <c r="F334"/>
    </row>
    <row r="335" spans="5:6" x14ac:dyDescent="0.25">
      <c r="E335"/>
      <c r="F335"/>
    </row>
    <row r="336" spans="5:6" x14ac:dyDescent="0.25">
      <c r="E336"/>
      <c r="F336"/>
    </row>
    <row r="337" spans="5:6" x14ac:dyDescent="0.25">
      <c r="E337"/>
      <c r="F337"/>
    </row>
    <row r="338" spans="5:6" x14ac:dyDescent="0.25">
      <c r="E338"/>
      <c r="F338"/>
    </row>
    <row r="339" spans="5:6" x14ac:dyDescent="0.25">
      <c r="E339"/>
      <c r="F339"/>
    </row>
    <row r="340" spans="5:6" x14ac:dyDescent="0.25">
      <c r="E340"/>
      <c r="F340"/>
    </row>
    <row r="341" spans="5:6" x14ac:dyDescent="0.25">
      <c r="E341"/>
      <c r="F341"/>
    </row>
    <row r="342" spans="5:6" x14ac:dyDescent="0.25">
      <c r="E342"/>
      <c r="F342"/>
    </row>
    <row r="343" spans="5:6" x14ac:dyDescent="0.25">
      <c r="E343"/>
      <c r="F343"/>
    </row>
    <row r="344" spans="5:6" x14ac:dyDescent="0.25">
      <c r="E344"/>
      <c r="F344"/>
    </row>
    <row r="345" spans="5:6" x14ac:dyDescent="0.25">
      <c r="E345"/>
      <c r="F345"/>
    </row>
    <row r="346" spans="5:6" x14ac:dyDescent="0.25">
      <c r="E346"/>
      <c r="F346"/>
    </row>
    <row r="347" spans="5:6" x14ac:dyDescent="0.25">
      <c r="E347"/>
      <c r="F347"/>
    </row>
    <row r="348" spans="5:6" x14ac:dyDescent="0.25">
      <c r="E348"/>
      <c r="F348"/>
    </row>
    <row r="349" spans="5:6" x14ac:dyDescent="0.25">
      <c r="E349"/>
      <c r="F349"/>
    </row>
    <row r="350" spans="5:6" x14ac:dyDescent="0.25">
      <c r="E350"/>
      <c r="F350"/>
    </row>
    <row r="351" spans="5:6" x14ac:dyDescent="0.25">
      <c r="E351"/>
      <c r="F351"/>
    </row>
    <row r="352" spans="5:6" x14ac:dyDescent="0.25">
      <c r="E352"/>
      <c r="F352"/>
    </row>
    <row r="353" spans="5:6" x14ac:dyDescent="0.25">
      <c r="E353"/>
      <c r="F353"/>
    </row>
    <row r="354" spans="5:6" x14ac:dyDescent="0.25">
      <c r="E354"/>
      <c r="F354"/>
    </row>
    <row r="355" spans="5:6" x14ac:dyDescent="0.25">
      <c r="E355"/>
      <c r="F355"/>
    </row>
    <row r="356" spans="5:6" x14ac:dyDescent="0.25">
      <c r="E356"/>
      <c r="F356"/>
    </row>
    <row r="357" spans="5:6" x14ac:dyDescent="0.25">
      <c r="E357"/>
      <c r="F357"/>
    </row>
    <row r="358" spans="5:6" x14ac:dyDescent="0.25">
      <c r="E358"/>
      <c r="F358"/>
    </row>
    <row r="359" spans="5:6" x14ac:dyDescent="0.25">
      <c r="E359"/>
      <c r="F359"/>
    </row>
    <row r="360" spans="5:6" x14ac:dyDescent="0.25">
      <c r="E360"/>
      <c r="F360"/>
    </row>
    <row r="361" spans="5:6" x14ac:dyDescent="0.25">
      <c r="E361"/>
      <c r="F361"/>
    </row>
    <row r="362" spans="5:6" x14ac:dyDescent="0.25">
      <c r="E362"/>
      <c r="F362"/>
    </row>
    <row r="363" spans="5:6" x14ac:dyDescent="0.25">
      <c r="E363"/>
      <c r="F363"/>
    </row>
    <row r="364" spans="5:6" x14ac:dyDescent="0.25">
      <c r="E364"/>
      <c r="F364"/>
    </row>
    <row r="365" spans="5:6" x14ac:dyDescent="0.25">
      <c r="E365"/>
      <c r="F365"/>
    </row>
    <row r="366" spans="5:6" x14ac:dyDescent="0.25">
      <c r="E366"/>
      <c r="F366"/>
    </row>
    <row r="367" spans="5:6" x14ac:dyDescent="0.25">
      <c r="E367"/>
      <c r="F367"/>
    </row>
    <row r="368" spans="5:6" x14ac:dyDescent="0.25">
      <c r="E368"/>
      <c r="F368"/>
    </row>
    <row r="369" spans="5:6" x14ac:dyDescent="0.25">
      <c r="E369"/>
      <c r="F369"/>
    </row>
    <row r="370" spans="5:6" x14ac:dyDescent="0.25">
      <c r="E370"/>
      <c r="F370"/>
    </row>
    <row r="371" spans="5:6" x14ac:dyDescent="0.25">
      <c r="E371"/>
      <c r="F371"/>
    </row>
    <row r="372" spans="5:6" x14ac:dyDescent="0.25">
      <c r="E372"/>
      <c r="F372"/>
    </row>
    <row r="373" spans="5:6" x14ac:dyDescent="0.25">
      <c r="E373"/>
      <c r="F373"/>
    </row>
    <row r="374" spans="5:6" x14ac:dyDescent="0.25">
      <c r="E374"/>
      <c r="F374"/>
    </row>
    <row r="375" spans="5:6" x14ac:dyDescent="0.25">
      <c r="E375"/>
      <c r="F375"/>
    </row>
    <row r="376" spans="5:6" x14ac:dyDescent="0.25">
      <c r="E376"/>
      <c r="F376"/>
    </row>
    <row r="377" spans="5:6" x14ac:dyDescent="0.25">
      <c r="E377"/>
      <c r="F377"/>
    </row>
    <row r="378" spans="5:6" x14ac:dyDescent="0.25">
      <c r="E378"/>
      <c r="F378"/>
    </row>
    <row r="379" spans="5:6" x14ac:dyDescent="0.25">
      <c r="E379"/>
      <c r="F379"/>
    </row>
    <row r="380" spans="5:6" x14ac:dyDescent="0.25">
      <c r="E380"/>
      <c r="F380"/>
    </row>
    <row r="381" spans="5:6" x14ac:dyDescent="0.25">
      <c r="E381"/>
      <c r="F381"/>
    </row>
    <row r="382" spans="5:6" x14ac:dyDescent="0.25">
      <c r="E382"/>
      <c r="F382"/>
    </row>
    <row r="383" spans="5:6" x14ac:dyDescent="0.25">
      <c r="E383"/>
      <c r="F383"/>
    </row>
    <row r="384" spans="5:6" x14ac:dyDescent="0.25">
      <c r="E384"/>
      <c r="F384"/>
    </row>
    <row r="385" spans="5:6" x14ac:dyDescent="0.25">
      <c r="E385"/>
      <c r="F385"/>
    </row>
    <row r="386" spans="5:6" x14ac:dyDescent="0.25">
      <c r="E386"/>
      <c r="F386"/>
    </row>
    <row r="387" spans="5:6" x14ac:dyDescent="0.25">
      <c r="E387"/>
      <c r="F387"/>
    </row>
    <row r="388" spans="5:6" x14ac:dyDescent="0.25">
      <c r="E388"/>
      <c r="F388"/>
    </row>
    <row r="389" spans="5:6" x14ac:dyDescent="0.25">
      <c r="E389"/>
      <c r="F389"/>
    </row>
    <row r="390" spans="5:6" x14ac:dyDescent="0.25">
      <c r="E390"/>
      <c r="F390"/>
    </row>
    <row r="391" spans="5:6" x14ac:dyDescent="0.25">
      <c r="E391"/>
      <c r="F391"/>
    </row>
    <row r="392" spans="5:6" x14ac:dyDescent="0.25">
      <c r="E392"/>
      <c r="F392"/>
    </row>
    <row r="393" spans="5:6" x14ac:dyDescent="0.25">
      <c r="E393"/>
      <c r="F393"/>
    </row>
    <row r="394" spans="5:6" x14ac:dyDescent="0.25">
      <c r="E394"/>
      <c r="F394"/>
    </row>
  </sheetData>
  <autoFilter ref="D1:D346"/>
  <mergeCells count="9">
    <mergeCell ref="C25:F25"/>
    <mergeCell ref="C27:F27"/>
    <mergeCell ref="D19:E19"/>
    <mergeCell ref="D20:E20"/>
    <mergeCell ref="A1:F1"/>
    <mergeCell ref="A5:F5"/>
    <mergeCell ref="A2:D2"/>
    <mergeCell ref="A3:D3"/>
    <mergeCell ref="D18:E1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view="pageBreakPreview" topLeftCell="A22" zoomScaleNormal="100" zoomScaleSheetLayoutView="100" workbookViewId="0">
      <selection activeCell="D36" sqref="D36"/>
    </sheetView>
  </sheetViews>
  <sheetFormatPr defaultColWidth="10" defaultRowHeight="15.75" x14ac:dyDescent="0.25"/>
  <cols>
    <col min="1" max="1" width="5.42578125" style="15" customWidth="1"/>
    <col min="2" max="2" width="53.7109375" style="16" customWidth="1"/>
    <col min="3" max="3" width="10" style="15"/>
    <col min="4" max="4" width="13" style="17" customWidth="1"/>
    <col min="5" max="5" width="12.85546875" style="21" customWidth="1"/>
    <col min="6" max="6" width="12.5703125" style="18" customWidth="1"/>
    <col min="7" max="7" width="10" style="18"/>
    <col min="8" max="8" width="10" style="5"/>
    <col min="9" max="9" width="51.140625" style="5" customWidth="1"/>
    <col min="10" max="10" width="10" style="90"/>
    <col min="11" max="11" width="10" style="5"/>
    <col min="12" max="16384" width="10" style="16"/>
  </cols>
  <sheetData>
    <row r="1" spans="1:15" ht="34.35" customHeight="1" x14ac:dyDescent="0.25">
      <c r="A1" s="1" t="s">
        <v>0</v>
      </c>
      <c r="B1" s="1" t="s">
        <v>4</v>
      </c>
      <c r="C1" s="1" t="s">
        <v>5</v>
      </c>
      <c r="D1" s="6" t="s">
        <v>27</v>
      </c>
      <c r="E1" s="91" t="s">
        <v>6</v>
      </c>
      <c r="F1" s="92" t="s">
        <v>7</v>
      </c>
      <c r="H1" s="93" t="s">
        <v>0</v>
      </c>
      <c r="I1" s="94" t="s">
        <v>4</v>
      </c>
      <c r="J1" s="94" t="s">
        <v>5</v>
      </c>
      <c r="K1" s="95" t="s">
        <v>27</v>
      </c>
    </row>
    <row r="2" spans="1:15" ht="15.6" customHeight="1" x14ac:dyDescent="0.25">
      <c r="A2" s="162" t="s">
        <v>95</v>
      </c>
      <c r="B2" s="163"/>
      <c r="C2" s="163"/>
      <c r="D2" s="163"/>
      <c r="E2" s="163"/>
      <c r="F2" s="164"/>
      <c r="H2" s="96"/>
      <c r="I2" s="11" t="s">
        <v>96</v>
      </c>
      <c r="J2" s="9"/>
      <c r="K2" s="97"/>
    </row>
    <row r="3" spans="1:15" x14ac:dyDescent="0.25">
      <c r="A3" s="98"/>
      <c r="B3" s="7" t="s">
        <v>97</v>
      </c>
      <c r="C3" s="4" t="s">
        <v>8</v>
      </c>
      <c r="D3" s="88">
        <f>SUM(D4:D20)</f>
        <v>1107.6999999999998</v>
      </c>
      <c r="E3" s="99"/>
      <c r="F3" s="100"/>
      <c r="H3" s="96">
        <v>1</v>
      </c>
      <c r="I3" s="8" t="s">
        <v>11</v>
      </c>
      <c r="J3" s="9" t="s">
        <v>8</v>
      </c>
      <c r="K3" s="97">
        <f>Пл.Фасади-(Същ.топл.+Ивици)+Арх.завършек-(пвц+Вх.врати+неподменена_дограма)</f>
        <v>786.54</v>
      </c>
    </row>
    <row r="4" spans="1:15" x14ac:dyDescent="0.25">
      <c r="A4" s="101">
        <v>1</v>
      </c>
      <c r="B4" s="8" t="s">
        <v>98</v>
      </c>
      <c r="C4" s="9" t="s">
        <v>8</v>
      </c>
      <c r="D4" s="12">
        <f>ROUND(E4*F4,2)</f>
        <v>244.5</v>
      </c>
      <c r="E4" s="102">
        <v>87.32</v>
      </c>
      <c r="F4" s="103">
        <v>2.8</v>
      </c>
      <c r="H4" s="96">
        <v>2</v>
      </c>
      <c r="I4" s="8" t="s">
        <v>99</v>
      </c>
      <c r="J4" s="9" t="s">
        <v>8</v>
      </c>
      <c r="K4" s="97">
        <f>EPS_5</f>
        <v>0</v>
      </c>
    </row>
    <row r="5" spans="1:15" x14ac:dyDescent="0.25">
      <c r="A5" s="101">
        <v>2</v>
      </c>
      <c r="B5" s="8" t="s">
        <v>9</v>
      </c>
      <c r="C5" s="9" t="s">
        <v>8</v>
      </c>
      <c r="D5" s="12">
        <f t="shared" ref="D5:D20" si="0">ROUND(E5*F5,2)</f>
        <v>277.76</v>
      </c>
      <c r="E5" s="102">
        <v>99.2</v>
      </c>
      <c r="F5" s="103">
        <v>2.8</v>
      </c>
      <c r="H5" s="96">
        <v>3</v>
      </c>
      <c r="I5" s="8" t="s">
        <v>100</v>
      </c>
      <c r="J5" s="9" t="s">
        <v>8</v>
      </c>
      <c r="K5" s="104">
        <f>D23</f>
        <v>0</v>
      </c>
    </row>
    <row r="6" spans="1:15" x14ac:dyDescent="0.25">
      <c r="A6" s="101">
        <v>3</v>
      </c>
      <c r="B6" s="8" t="s">
        <v>10</v>
      </c>
      <c r="C6" s="9" t="s">
        <v>8</v>
      </c>
      <c r="D6" s="12">
        <f t="shared" si="0"/>
        <v>266.83999999999997</v>
      </c>
      <c r="E6" s="102">
        <v>95.3</v>
      </c>
      <c r="F6" s="103">
        <v>2.8</v>
      </c>
      <c r="H6" s="96">
        <v>4</v>
      </c>
      <c r="I6" s="8" t="s">
        <v>94</v>
      </c>
      <c r="J6" s="9" t="s">
        <v>8</v>
      </c>
      <c r="K6" s="104">
        <f>D25</f>
        <v>0</v>
      </c>
    </row>
    <row r="7" spans="1:15" x14ac:dyDescent="0.25">
      <c r="A7" s="101">
        <v>4</v>
      </c>
      <c r="B7" s="8" t="s">
        <v>12</v>
      </c>
      <c r="C7" s="9" t="s">
        <v>8</v>
      </c>
      <c r="D7" s="12">
        <f t="shared" si="0"/>
        <v>266.76</v>
      </c>
      <c r="E7" s="102">
        <v>95.27</v>
      </c>
      <c r="F7" s="103">
        <v>2.8</v>
      </c>
      <c r="H7" s="96">
        <v>5</v>
      </c>
      <c r="I7" s="8" t="s">
        <v>101</v>
      </c>
      <c r="J7" s="9" t="s">
        <v>8</v>
      </c>
      <c r="K7" s="97">
        <f>Ивици</f>
        <v>40.6</v>
      </c>
    </row>
    <row r="8" spans="1:15" x14ac:dyDescent="0.25">
      <c r="A8" s="101">
        <v>5</v>
      </c>
      <c r="B8" s="8" t="s">
        <v>13</v>
      </c>
      <c r="C8" s="9" t="s">
        <v>8</v>
      </c>
      <c r="D8" s="12">
        <f t="shared" si="0"/>
        <v>0</v>
      </c>
      <c r="E8" s="102">
        <v>0</v>
      </c>
      <c r="F8" s="103">
        <v>0</v>
      </c>
      <c r="H8" s="96">
        <v>6</v>
      </c>
      <c r="I8" s="8" t="s">
        <v>102</v>
      </c>
      <c r="J8" s="9" t="s">
        <v>8</v>
      </c>
      <c r="K8" s="97">
        <f>Еркери</f>
        <v>20.56</v>
      </c>
    </row>
    <row r="9" spans="1:15" x14ac:dyDescent="0.25">
      <c r="A9" s="101">
        <v>6</v>
      </c>
      <c r="B9" s="8" t="s">
        <v>103</v>
      </c>
      <c r="C9" s="9" t="s">
        <v>8</v>
      </c>
      <c r="D9" s="12">
        <f t="shared" si="0"/>
        <v>0</v>
      </c>
      <c r="E9" s="102">
        <v>0</v>
      </c>
      <c r="F9" s="103">
        <v>0</v>
      </c>
      <c r="H9" s="96">
        <v>7</v>
      </c>
      <c r="I9" s="8" t="s">
        <v>25</v>
      </c>
      <c r="J9" s="9" t="s">
        <v>8</v>
      </c>
      <c r="K9" s="97">
        <f>Пл.Фасади+Стени.Цокъл</f>
        <v>1265.1399999999999</v>
      </c>
    </row>
    <row r="10" spans="1:15" x14ac:dyDescent="0.25">
      <c r="A10" s="101">
        <v>7</v>
      </c>
      <c r="B10" s="8" t="s">
        <v>104</v>
      </c>
      <c r="C10" s="9" t="s">
        <v>8</v>
      </c>
      <c r="D10" s="12">
        <f t="shared" si="0"/>
        <v>0</v>
      </c>
      <c r="E10" s="102">
        <v>0</v>
      </c>
      <c r="F10" s="103">
        <v>0</v>
      </c>
      <c r="H10" s="96">
        <v>9</v>
      </c>
      <c r="I10" s="8" t="s">
        <v>105</v>
      </c>
      <c r="J10" s="9" t="s">
        <v>8</v>
      </c>
      <c r="K10" s="104">
        <f>K3+K4+K5+K6+K7+K8</f>
        <v>847.69999999999993</v>
      </c>
    </row>
    <row r="11" spans="1:15" x14ac:dyDescent="0.25">
      <c r="A11" s="101">
        <v>8</v>
      </c>
      <c r="B11" s="8" t="s">
        <v>106</v>
      </c>
      <c r="C11" s="9" t="s">
        <v>8</v>
      </c>
      <c r="D11" s="12">
        <f t="shared" si="0"/>
        <v>0</v>
      </c>
      <c r="E11" s="102">
        <v>0</v>
      </c>
      <c r="F11" s="103">
        <v>0</v>
      </c>
      <c r="H11" s="96"/>
      <c r="I11" s="11" t="s">
        <v>107</v>
      </c>
      <c r="J11" s="9"/>
      <c r="K11" s="97"/>
      <c r="O11" s="105"/>
    </row>
    <row r="12" spans="1:15" x14ac:dyDescent="0.25">
      <c r="A12" s="101">
        <v>9</v>
      </c>
      <c r="B12" s="8" t="s">
        <v>108</v>
      </c>
      <c r="C12" s="9" t="s">
        <v>8</v>
      </c>
      <c r="D12" s="12">
        <f t="shared" si="0"/>
        <v>0</v>
      </c>
      <c r="E12" s="102">
        <v>0</v>
      </c>
      <c r="F12" s="103">
        <v>0</v>
      </c>
      <c r="H12" s="96">
        <v>1</v>
      </c>
      <c r="I12" s="8" t="s">
        <v>109</v>
      </c>
      <c r="J12" s="9" t="s">
        <v>8</v>
      </c>
      <c r="K12" s="97">
        <f>пвц</f>
        <v>206.26</v>
      </c>
      <c r="O12" s="105"/>
    </row>
    <row r="13" spans="1:15" x14ac:dyDescent="0.25">
      <c r="A13" s="101">
        <v>10</v>
      </c>
      <c r="B13" s="8" t="s">
        <v>110</v>
      </c>
      <c r="C13" s="9" t="s">
        <v>8</v>
      </c>
      <c r="D13" s="12">
        <f t="shared" si="0"/>
        <v>0</v>
      </c>
      <c r="E13" s="102">
        <v>0</v>
      </c>
      <c r="F13" s="103">
        <v>0</v>
      </c>
      <c r="H13" s="96">
        <v>2</v>
      </c>
      <c r="I13" s="8" t="s">
        <v>111</v>
      </c>
      <c r="J13" s="9" t="s">
        <v>8</v>
      </c>
      <c r="K13" s="97">
        <f>Вх.врати</f>
        <v>9.9</v>
      </c>
    </row>
    <row r="14" spans="1:15" x14ac:dyDescent="0.25">
      <c r="A14" s="101">
        <v>11</v>
      </c>
      <c r="B14" s="8" t="s">
        <v>112</v>
      </c>
      <c r="C14" s="9" t="s">
        <v>8</v>
      </c>
      <c r="D14" s="12">
        <f t="shared" si="0"/>
        <v>0</v>
      </c>
      <c r="E14" s="102">
        <v>0</v>
      </c>
      <c r="F14" s="103">
        <v>0</v>
      </c>
      <c r="H14" s="96">
        <v>3</v>
      </c>
      <c r="I14" s="8" t="s">
        <v>113</v>
      </c>
      <c r="J14" s="9" t="s">
        <v>8</v>
      </c>
      <c r="K14" s="97">
        <f>Дограма_цокъл</f>
        <v>12.24</v>
      </c>
    </row>
    <row r="15" spans="1:15" x14ac:dyDescent="0.25">
      <c r="A15" s="101">
        <v>12</v>
      </c>
      <c r="B15" s="8" t="s">
        <v>114</v>
      </c>
      <c r="C15" s="9" t="s">
        <v>8</v>
      </c>
      <c r="D15" s="12">
        <f t="shared" si="0"/>
        <v>0</v>
      </c>
      <c r="E15" s="102">
        <v>0</v>
      </c>
      <c r="F15" s="103">
        <v>0</v>
      </c>
      <c r="H15" s="96">
        <v>4</v>
      </c>
      <c r="I15" s="8" t="s">
        <v>115</v>
      </c>
      <c r="J15" s="9" t="s">
        <v>2</v>
      </c>
      <c r="K15" s="104">
        <f>D40</f>
        <v>161.15</v>
      </c>
    </row>
    <row r="16" spans="1:15" x14ac:dyDescent="0.25">
      <c r="A16" s="101">
        <v>13</v>
      </c>
      <c r="B16" s="8" t="s">
        <v>116</v>
      </c>
      <c r="C16" s="9" t="s">
        <v>8</v>
      </c>
      <c r="D16" s="12">
        <f t="shared" si="0"/>
        <v>0</v>
      </c>
      <c r="E16" s="102">
        <v>0</v>
      </c>
      <c r="F16" s="103">
        <v>0</v>
      </c>
      <c r="H16" s="96">
        <v>5</v>
      </c>
      <c r="I16" s="2" t="s">
        <v>22</v>
      </c>
      <c r="J16" s="89" t="s">
        <v>2</v>
      </c>
      <c r="K16" s="104">
        <f>D41</f>
        <v>683.5</v>
      </c>
    </row>
    <row r="17" spans="1:11" x14ac:dyDescent="0.25">
      <c r="A17" s="101">
        <v>14</v>
      </c>
      <c r="B17" s="8" t="s">
        <v>117</v>
      </c>
      <c r="C17" s="9" t="s">
        <v>8</v>
      </c>
      <c r="D17" s="12">
        <f t="shared" si="0"/>
        <v>0</v>
      </c>
      <c r="E17" s="102">
        <v>0</v>
      </c>
      <c r="F17" s="103">
        <v>0</v>
      </c>
      <c r="H17" s="96">
        <v>6</v>
      </c>
      <c r="I17" s="2" t="s">
        <v>23</v>
      </c>
      <c r="J17" s="89" t="s">
        <v>2</v>
      </c>
      <c r="K17" s="104">
        <f>D42</f>
        <v>536.5</v>
      </c>
    </row>
    <row r="18" spans="1:11" x14ac:dyDescent="0.25">
      <c r="A18" s="101">
        <v>15</v>
      </c>
      <c r="B18" s="8" t="s">
        <v>26</v>
      </c>
      <c r="C18" s="9" t="s">
        <v>8</v>
      </c>
      <c r="D18" s="12">
        <f t="shared" si="0"/>
        <v>51.84</v>
      </c>
      <c r="E18" s="102">
        <v>86.4</v>
      </c>
      <c r="F18" s="103">
        <v>0.6</v>
      </c>
      <c r="H18" s="96"/>
      <c r="I18" s="11" t="s">
        <v>118</v>
      </c>
      <c r="J18" s="9"/>
      <c r="K18" s="97"/>
    </row>
    <row r="19" spans="1:11" x14ac:dyDescent="0.25">
      <c r="A19" s="101">
        <v>16</v>
      </c>
      <c r="B19" s="8" t="s">
        <v>14</v>
      </c>
      <c r="C19" s="9" t="s">
        <v>8</v>
      </c>
      <c r="D19" s="12">
        <f t="shared" si="0"/>
        <v>0</v>
      </c>
      <c r="E19" s="102">
        <v>0</v>
      </c>
      <c r="F19" s="103">
        <v>0</v>
      </c>
      <c r="H19" s="96">
        <v>1</v>
      </c>
      <c r="I19" s="8" t="s">
        <v>119</v>
      </c>
      <c r="J19" s="9" t="s">
        <v>8</v>
      </c>
      <c r="K19" s="104">
        <f>Площ_сутерен</f>
        <v>252.5</v>
      </c>
    </row>
    <row r="20" spans="1:11" x14ac:dyDescent="0.25">
      <c r="A20" s="101">
        <v>17</v>
      </c>
      <c r="B20" s="8" t="s">
        <v>15</v>
      </c>
      <c r="C20" s="9" t="s">
        <v>8</v>
      </c>
      <c r="D20" s="12">
        <f t="shared" si="0"/>
        <v>0</v>
      </c>
      <c r="E20" s="102">
        <v>0</v>
      </c>
      <c r="F20" s="103">
        <v>0</v>
      </c>
      <c r="H20" s="96">
        <v>2</v>
      </c>
      <c r="I20" s="8" t="s">
        <v>120</v>
      </c>
      <c r="J20" s="9" t="s">
        <v>8</v>
      </c>
      <c r="K20" s="97">
        <f>Стени.Цокъл-Дограма_цокъл</f>
        <v>145.19999999999999</v>
      </c>
    </row>
    <row r="21" spans="1:11" ht="10.15" customHeight="1" x14ac:dyDescent="0.25">
      <c r="A21" s="101"/>
      <c r="B21" s="106"/>
      <c r="C21" s="101"/>
      <c r="D21" s="107"/>
      <c r="E21" s="108"/>
      <c r="F21" s="107"/>
      <c r="H21" s="109"/>
      <c r="I21" s="11"/>
      <c r="J21" s="1"/>
      <c r="K21" s="110"/>
    </row>
    <row r="22" spans="1:11" x14ac:dyDescent="0.25">
      <c r="A22" s="98"/>
      <c r="B22" s="7" t="s">
        <v>17</v>
      </c>
      <c r="C22" s="4" t="s">
        <v>8</v>
      </c>
      <c r="D22" s="88">
        <f>SUM(D23:D26)</f>
        <v>0</v>
      </c>
      <c r="E22" s="108"/>
      <c r="F22" s="107"/>
      <c r="H22" s="109"/>
      <c r="I22" s="11" t="s">
        <v>121</v>
      </c>
      <c r="J22" s="1"/>
      <c r="K22" s="110"/>
    </row>
    <row r="23" spans="1:11" x14ac:dyDescent="0.25">
      <c r="A23" s="101"/>
      <c r="B23" s="8" t="s">
        <v>18</v>
      </c>
      <c r="C23" s="9" t="s">
        <v>8</v>
      </c>
      <c r="D23" s="103">
        <v>0</v>
      </c>
      <c r="E23" s="108"/>
      <c r="F23" s="107"/>
      <c r="H23" s="96">
        <v>1</v>
      </c>
      <c r="I23" s="8" t="s">
        <v>137</v>
      </c>
      <c r="J23" s="9" t="s">
        <v>8</v>
      </c>
      <c r="K23" s="111">
        <f>Покрив_реална_площ - Покрив_площ_капаци_и_комини</f>
        <v>362.25</v>
      </c>
    </row>
    <row r="24" spans="1:11" x14ac:dyDescent="0.25">
      <c r="A24" s="101"/>
      <c r="B24" s="8" t="s">
        <v>19</v>
      </c>
      <c r="C24" s="9" t="s">
        <v>8</v>
      </c>
      <c r="D24" s="103">
        <v>0</v>
      </c>
      <c r="E24" s="108"/>
      <c r="F24" s="107"/>
      <c r="H24" s="96">
        <v>2</v>
      </c>
      <c r="I24" s="8" t="s">
        <v>142</v>
      </c>
      <c r="J24" s="9" t="s">
        <v>8</v>
      </c>
      <c r="K24" s="111">
        <f>Покрив_площ_козирка</f>
        <v>81</v>
      </c>
    </row>
    <row r="25" spans="1:11" x14ac:dyDescent="0.25">
      <c r="A25" s="101"/>
      <c r="B25" s="8" t="s">
        <v>20</v>
      </c>
      <c r="C25" s="9" t="s">
        <v>8</v>
      </c>
      <c r="D25" s="103">
        <v>0</v>
      </c>
      <c r="E25" s="108"/>
      <c r="F25" s="107"/>
      <c r="H25" s="96">
        <v>3</v>
      </c>
      <c r="I25" s="8" t="s">
        <v>145</v>
      </c>
      <c r="J25" s="89" t="s">
        <v>2</v>
      </c>
      <c r="K25" s="111">
        <f>D53</f>
        <v>78.5</v>
      </c>
    </row>
    <row r="26" spans="1:11" x14ac:dyDescent="0.25">
      <c r="A26" s="101"/>
      <c r="B26" s="8" t="s">
        <v>21</v>
      </c>
      <c r="C26" s="9" t="s">
        <v>8</v>
      </c>
      <c r="D26" s="103">
        <v>0</v>
      </c>
      <c r="E26" s="108"/>
      <c r="F26" s="107"/>
      <c r="H26" s="96">
        <v>4</v>
      </c>
      <c r="I26" s="8" t="s">
        <v>122</v>
      </c>
      <c r="J26" s="9" t="s">
        <v>8</v>
      </c>
      <c r="K26" s="110">
        <f>Покрив_площ_подпокривно_чисто-(Площ_стълбищна)</f>
        <v>245.7</v>
      </c>
    </row>
    <row r="27" spans="1:11" ht="17.45" customHeight="1" x14ac:dyDescent="0.25">
      <c r="A27" s="101"/>
      <c r="B27" s="106"/>
      <c r="C27" s="101"/>
      <c r="D27" s="107"/>
      <c r="E27" s="108"/>
      <c r="F27" s="107"/>
      <c r="H27" s="96">
        <v>5</v>
      </c>
      <c r="I27" s="8" t="s">
        <v>123</v>
      </c>
      <c r="J27" s="9" t="s">
        <v>8</v>
      </c>
      <c r="K27" s="110">
        <f>Площ_стълбищна</f>
        <v>26.8</v>
      </c>
    </row>
    <row r="28" spans="1:11" x14ac:dyDescent="0.25">
      <c r="A28" s="112"/>
      <c r="B28" s="2" t="s">
        <v>24</v>
      </c>
      <c r="C28" s="89" t="s">
        <v>8</v>
      </c>
      <c r="D28" s="103">
        <v>40.6</v>
      </c>
      <c r="E28" s="99"/>
      <c r="F28" s="107"/>
      <c r="G28" s="19"/>
      <c r="H28" s="96">
        <v>6</v>
      </c>
      <c r="I28" s="8" t="s">
        <v>124</v>
      </c>
      <c r="J28" s="9" t="s">
        <v>8</v>
      </c>
      <c r="K28" s="111">
        <f>D54</f>
        <v>2.5</v>
      </c>
    </row>
    <row r="29" spans="1:11" s="5" customFormat="1" x14ac:dyDescent="0.25">
      <c r="A29" s="112"/>
      <c r="B29" s="2" t="s">
        <v>125</v>
      </c>
      <c r="C29" s="89" t="s">
        <v>8</v>
      </c>
      <c r="D29" s="103">
        <v>20.56</v>
      </c>
      <c r="E29" s="99"/>
      <c r="F29" s="107"/>
      <c r="G29" s="10"/>
      <c r="H29" s="109">
        <v>7</v>
      </c>
      <c r="I29" s="8" t="s">
        <v>144</v>
      </c>
      <c r="J29" s="89" t="s">
        <v>2</v>
      </c>
      <c r="K29" s="111">
        <f>Покрив_дължина_контур + Покрив_дължина_козирка_контур</f>
        <v>182</v>
      </c>
    </row>
    <row r="30" spans="1:11" s="5" customFormat="1" x14ac:dyDescent="0.25">
      <c r="A30" s="112"/>
      <c r="B30" s="2" t="s">
        <v>75</v>
      </c>
      <c r="C30" s="89" t="s">
        <v>8</v>
      </c>
      <c r="D30" s="103">
        <v>11.5</v>
      </c>
      <c r="E30" s="99"/>
      <c r="F30" s="107"/>
      <c r="G30" s="19"/>
      <c r="H30" s="113"/>
      <c r="I30" s="114"/>
      <c r="J30" s="115"/>
      <c r="K30" s="116"/>
    </row>
    <row r="31" spans="1:11" ht="10.15" customHeight="1" x14ac:dyDescent="0.25">
      <c r="A31" s="101"/>
      <c r="B31" s="106"/>
      <c r="C31" s="101"/>
      <c r="D31" s="107"/>
      <c r="E31" s="108"/>
      <c r="F31" s="107"/>
    </row>
    <row r="32" spans="1:11" x14ac:dyDescent="0.25">
      <c r="A32" s="162" t="s">
        <v>107</v>
      </c>
      <c r="B32" s="163"/>
      <c r="C32" s="163"/>
      <c r="D32" s="163"/>
      <c r="E32" s="163"/>
      <c r="F32" s="164"/>
    </row>
    <row r="33" spans="1:10" ht="15.6" customHeight="1" x14ac:dyDescent="0.25">
      <c r="A33" s="98"/>
      <c r="B33" s="7" t="s">
        <v>16</v>
      </c>
      <c r="C33" s="4" t="s">
        <v>8</v>
      </c>
      <c r="D33" s="88">
        <f>D34+D35</f>
        <v>304.3</v>
      </c>
      <c r="E33" s="99"/>
      <c r="F33" s="107"/>
    </row>
    <row r="34" spans="1:10" x14ac:dyDescent="0.25">
      <c r="A34" s="101">
        <v>1</v>
      </c>
      <c r="B34" s="2" t="s">
        <v>126</v>
      </c>
      <c r="C34" s="89" t="s">
        <v>8</v>
      </c>
      <c r="D34" s="103">
        <v>75.900000000000006</v>
      </c>
      <c r="E34" s="99"/>
      <c r="F34" s="107"/>
    </row>
    <row r="35" spans="1:10" x14ac:dyDescent="0.25">
      <c r="A35" s="101"/>
      <c r="B35" s="7" t="s">
        <v>127</v>
      </c>
      <c r="C35" s="89" t="s">
        <v>8</v>
      </c>
      <c r="D35" s="22">
        <f>SUM(D36:D38)</f>
        <v>228.4</v>
      </c>
      <c r="E35" s="99"/>
      <c r="F35" s="107"/>
    </row>
    <row r="36" spans="1:10" x14ac:dyDescent="0.25">
      <c r="A36" s="117" t="s">
        <v>128</v>
      </c>
      <c r="B36" s="118" t="str">
        <f>"-PVC дограма"</f>
        <v>-PVC дограма</v>
      </c>
      <c r="C36" s="9" t="s">
        <v>8</v>
      </c>
      <c r="D36" s="103">
        <v>206.26</v>
      </c>
      <c r="E36" s="99"/>
      <c r="F36" s="107"/>
    </row>
    <row r="37" spans="1:10" x14ac:dyDescent="0.25">
      <c r="A37" s="117" t="s">
        <v>129</v>
      </c>
      <c r="B37" s="118" t="str">
        <f>"-Входни врати"</f>
        <v>-Входни врати</v>
      </c>
      <c r="C37" s="9" t="s">
        <v>8</v>
      </c>
      <c r="D37" s="103">
        <v>9.9</v>
      </c>
      <c r="E37" s="99"/>
      <c r="F37" s="107"/>
    </row>
    <row r="38" spans="1:10" x14ac:dyDescent="0.25">
      <c r="A38" s="117" t="s">
        <v>130</v>
      </c>
      <c r="B38" s="118" t="str">
        <f>"- дограма по цокъл"</f>
        <v>- дограма по цокъл</v>
      </c>
      <c r="C38" s="9" t="s">
        <v>8</v>
      </c>
      <c r="D38" s="103">
        <v>12.24</v>
      </c>
      <c r="E38" s="99"/>
      <c r="F38" s="107"/>
    </row>
    <row r="39" spans="1:10" ht="10.15" customHeight="1" x14ac:dyDescent="0.25">
      <c r="A39" s="101"/>
      <c r="B39" s="106"/>
      <c r="C39" s="101"/>
      <c r="D39" s="107"/>
      <c r="E39" s="108"/>
      <c r="F39" s="107"/>
    </row>
    <row r="40" spans="1:10" ht="15.6" customHeight="1" x14ac:dyDescent="0.25">
      <c r="A40" s="112">
        <v>3</v>
      </c>
      <c r="B40" s="8" t="s">
        <v>115</v>
      </c>
      <c r="C40" s="9" t="s">
        <v>2</v>
      </c>
      <c r="D40" s="103">
        <v>161.15</v>
      </c>
      <c r="E40" s="99"/>
      <c r="F40" s="107"/>
      <c r="G40" s="10"/>
    </row>
    <row r="41" spans="1:10" ht="15.6" customHeight="1" x14ac:dyDescent="0.25">
      <c r="A41" s="112"/>
      <c r="B41" s="2" t="s">
        <v>22</v>
      </c>
      <c r="C41" s="89" t="s">
        <v>2</v>
      </c>
      <c r="D41" s="119">
        <v>683.5</v>
      </c>
      <c r="E41" s="102">
        <v>0</v>
      </c>
      <c r="F41" s="107"/>
      <c r="G41" s="19"/>
    </row>
    <row r="42" spans="1:10" s="5" customFormat="1" ht="15.6" customHeight="1" x14ac:dyDescent="0.25">
      <c r="A42" s="112"/>
      <c r="B42" s="2" t="s">
        <v>23</v>
      </c>
      <c r="C42" s="89" t="s">
        <v>2</v>
      </c>
      <c r="D42" s="119">
        <v>536.5</v>
      </c>
      <c r="E42" s="102">
        <v>0</v>
      </c>
      <c r="F42" s="107"/>
      <c r="G42" s="19"/>
      <c r="J42" s="90"/>
    </row>
    <row r="43" spans="1:10" ht="10.15" customHeight="1" x14ac:dyDescent="0.25">
      <c r="A43" s="101"/>
      <c r="B43" s="106"/>
      <c r="C43" s="101"/>
      <c r="D43" s="107"/>
      <c r="E43" s="108"/>
      <c r="F43" s="107"/>
    </row>
    <row r="44" spans="1:10" ht="15.6" customHeight="1" x14ac:dyDescent="0.25">
      <c r="A44" s="162" t="s">
        <v>121</v>
      </c>
      <c r="B44" s="163"/>
      <c r="C44" s="163"/>
      <c r="D44" s="163"/>
      <c r="E44" s="163"/>
      <c r="F44" s="164"/>
    </row>
    <row r="45" spans="1:10" ht="15.6" customHeight="1" x14ac:dyDescent="0.25">
      <c r="A45" s="126"/>
      <c r="B45" s="127"/>
      <c r="C45" s="127"/>
      <c r="D45" s="127"/>
      <c r="E45" s="127"/>
      <c r="F45" s="128"/>
    </row>
    <row r="46" spans="1:10" ht="31.5" x14ac:dyDescent="0.25">
      <c r="A46" s="101">
        <v>1</v>
      </c>
      <c r="B46" s="120" t="s">
        <v>139</v>
      </c>
      <c r="C46" s="9" t="s">
        <v>8</v>
      </c>
      <c r="D46" s="103">
        <v>375</v>
      </c>
      <c r="E46" s="108"/>
      <c r="F46" s="107"/>
      <c r="J46" s="125"/>
    </row>
    <row r="47" spans="1:10" ht="31.5" x14ac:dyDescent="0.25">
      <c r="A47" s="101"/>
      <c r="B47" s="120" t="s">
        <v>140</v>
      </c>
      <c r="C47" s="9" t="s">
        <v>8</v>
      </c>
      <c r="D47" s="103">
        <v>272.5</v>
      </c>
      <c r="E47" s="108"/>
      <c r="F47" s="107"/>
    </row>
    <row r="48" spans="1:10" x14ac:dyDescent="0.25">
      <c r="A48" s="101"/>
      <c r="B48" s="120" t="s">
        <v>136</v>
      </c>
      <c r="C48" s="9" t="s">
        <v>8</v>
      </c>
      <c r="D48" s="103">
        <v>81</v>
      </c>
      <c r="E48" s="108"/>
      <c r="F48" s="107"/>
      <c r="J48" s="125"/>
    </row>
    <row r="49" spans="1:11" ht="31.5" x14ac:dyDescent="0.25">
      <c r="A49" s="101">
        <v>2</v>
      </c>
      <c r="B49" s="120" t="s">
        <v>135</v>
      </c>
      <c r="C49" s="9" t="s">
        <v>8</v>
      </c>
      <c r="D49" s="103">
        <v>26.8</v>
      </c>
      <c r="E49" s="108"/>
      <c r="F49" s="107"/>
      <c r="J49" s="125"/>
    </row>
    <row r="50" spans="1:11" ht="31.5" x14ac:dyDescent="0.25">
      <c r="A50" s="101">
        <v>3</v>
      </c>
      <c r="B50" s="120" t="s">
        <v>143</v>
      </c>
      <c r="C50" s="89" t="s">
        <v>2</v>
      </c>
      <c r="D50" s="103">
        <v>88.4</v>
      </c>
      <c r="E50" s="108"/>
      <c r="F50" s="107"/>
    </row>
    <row r="51" spans="1:11" x14ac:dyDescent="0.25">
      <c r="A51" s="101"/>
      <c r="B51" s="120" t="s">
        <v>138</v>
      </c>
      <c r="C51" s="89" t="s">
        <v>2</v>
      </c>
      <c r="D51" s="103">
        <v>93.6</v>
      </c>
      <c r="E51" s="108"/>
      <c r="F51" s="107"/>
    </row>
    <row r="52" spans="1:11" x14ac:dyDescent="0.25">
      <c r="A52" s="101"/>
      <c r="B52" s="120" t="s">
        <v>141</v>
      </c>
      <c r="C52" s="89" t="s">
        <v>8</v>
      </c>
      <c r="D52" s="103">
        <v>12.75</v>
      </c>
      <c r="E52" s="108"/>
      <c r="F52" s="107"/>
      <c r="J52" s="125"/>
    </row>
    <row r="53" spans="1:11" ht="31.5" x14ac:dyDescent="0.25">
      <c r="A53" s="101">
        <v>4</v>
      </c>
      <c r="B53" s="120" t="s">
        <v>131</v>
      </c>
      <c r="C53" s="89" t="s">
        <v>2</v>
      </c>
      <c r="D53" s="103">
        <v>78.5</v>
      </c>
      <c r="E53" s="108"/>
      <c r="F53" s="107"/>
      <c r="J53" s="125"/>
    </row>
    <row r="54" spans="1:11" x14ac:dyDescent="0.25">
      <c r="A54" s="101">
        <v>5</v>
      </c>
      <c r="B54" s="120" t="s">
        <v>132</v>
      </c>
      <c r="C54" s="9" t="s">
        <v>8</v>
      </c>
      <c r="D54" s="103">
        <v>2.5</v>
      </c>
      <c r="E54" s="108"/>
      <c r="F54" s="107"/>
    </row>
    <row r="55" spans="1:11" ht="10.15" customHeight="1" x14ac:dyDescent="0.25">
      <c r="A55" s="101"/>
      <c r="B55" s="106"/>
      <c r="C55" s="101"/>
      <c r="D55" s="107"/>
      <c r="E55" s="108"/>
      <c r="F55" s="107"/>
    </row>
    <row r="56" spans="1:11" ht="15.6" customHeight="1" x14ac:dyDescent="0.25">
      <c r="A56" s="162" t="s">
        <v>118</v>
      </c>
      <c r="B56" s="163"/>
      <c r="C56" s="163"/>
      <c r="D56" s="163"/>
      <c r="E56" s="163"/>
      <c r="F56" s="164"/>
    </row>
    <row r="57" spans="1:11" x14ac:dyDescent="0.25">
      <c r="A57" s="20">
        <v>1</v>
      </c>
      <c r="B57" s="120" t="s">
        <v>133</v>
      </c>
      <c r="C57" s="9" t="s">
        <v>8</v>
      </c>
      <c r="D57" s="103">
        <v>252.5</v>
      </c>
      <c r="E57" s="102">
        <v>0</v>
      </c>
      <c r="F57" s="107"/>
    </row>
    <row r="58" spans="1:11" s="124" customFormat="1" x14ac:dyDescent="0.25">
      <c r="A58" s="89">
        <v>2</v>
      </c>
      <c r="B58" s="3" t="s">
        <v>134</v>
      </c>
      <c r="C58" s="9" t="s">
        <v>8</v>
      </c>
      <c r="D58" s="12">
        <f>F58*E58</f>
        <v>157.44</v>
      </c>
      <c r="E58" s="102">
        <v>78.72</v>
      </c>
      <c r="F58" s="103">
        <v>2</v>
      </c>
      <c r="G58" s="121"/>
      <c r="H58" s="5"/>
      <c r="I58" s="5"/>
      <c r="J58" s="90"/>
      <c r="K58" s="5"/>
    </row>
    <row r="59" spans="1:11" ht="10.15" customHeight="1" x14ac:dyDescent="0.25">
      <c r="A59" s="101"/>
      <c r="B59" s="106"/>
      <c r="C59" s="101"/>
      <c r="D59" s="107"/>
      <c r="E59" s="108"/>
      <c r="F59" s="107"/>
      <c r="H59" s="122"/>
      <c r="I59" s="122"/>
      <c r="J59" s="123"/>
      <c r="K59" s="122"/>
    </row>
  </sheetData>
  <autoFilter ref="A1:F71"/>
  <mergeCells count="4">
    <mergeCell ref="A2:F2"/>
    <mergeCell ref="A32:F32"/>
    <mergeCell ref="A44:F44"/>
    <mergeCell ref="A56:F56"/>
  </mergeCells>
  <pageMargins left="0.7" right="0.7" top="0.75" bottom="0.75" header="0.3" footer="0.3"/>
  <pageSetup paperSize="9" scale="81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26"/>
  <sheetViews>
    <sheetView workbookViewId="0">
      <selection activeCell="B9" sqref="B9"/>
    </sheetView>
  </sheetViews>
  <sheetFormatPr defaultColWidth="9.140625" defaultRowHeight="15.75" x14ac:dyDescent="0.25"/>
  <cols>
    <col min="1" max="1" width="8.28515625" style="23" bestFit="1" customWidth="1"/>
    <col min="2" max="2" width="9.140625" style="23"/>
    <col min="3" max="3" width="3.28515625" style="23" bestFit="1" customWidth="1"/>
    <col min="4" max="4" width="5" style="23" bestFit="1" customWidth="1"/>
    <col min="5" max="5" width="4.42578125" style="23" bestFit="1" customWidth="1"/>
    <col min="6" max="6" width="6.7109375" style="23" bestFit="1" customWidth="1"/>
    <col min="7" max="7" width="9.42578125" style="23" bestFit="1" customWidth="1"/>
    <col min="8" max="8" width="10.140625" style="23" bestFit="1" customWidth="1"/>
    <col min="9" max="9" width="7.28515625" style="24" bestFit="1" customWidth="1"/>
    <col min="10" max="10" width="7.28515625" style="24" customWidth="1"/>
    <col min="11" max="11" width="8.28515625" style="14" bestFit="1" customWidth="1"/>
    <col min="12" max="12" width="8.85546875" style="23" bestFit="1" customWidth="1"/>
    <col min="13" max="13" width="3.28515625" style="23" bestFit="1" customWidth="1"/>
    <col min="14" max="14" width="5" style="23" bestFit="1" customWidth="1"/>
    <col min="15" max="15" width="4.42578125" style="23" bestFit="1" customWidth="1"/>
    <col min="16" max="16" width="5.85546875" style="23" bestFit="1" customWidth="1"/>
    <col min="17" max="17" width="9.42578125" style="23" bestFit="1" customWidth="1"/>
    <col min="18" max="18" width="10.140625" style="23" bestFit="1" customWidth="1"/>
    <col min="19" max="19" width="7.28515625" style="23" bestFit="1" customWidth="1"/>
    <col min="20" max="16384" width="9.140625" style="23"/>
  </cols>
  <sheetData>
    <row r="1" spans="1:20" x14ac:dyDescent="0.25">
      <c r="A1" s="53" t="s">
        <v>37</v>
      </c>
      <c r="B1" s="14" t="s">
        <v>28</v>
      </c>
      <c r="C1" s="24" t="s">
        <v>78</v>
      </c>
      <c r="D1" s="14" t="s">
        <v>76</v>
      </c>
      <c r="E1" s="14" t="s">
        <v>77</v>
      </c>
      <c r="F1" s="14" t="s">
        <v>34</v>
      </c>
      <c r="G1" s="14" t="s">
        <v>35</v>
      </c>
      <c r="H1" s="24" t="s">
        <v>36</v>
      </c>
      <c r="I1" s="14" t="s">
        <v>44</v>
      </c>
      <c r="J1" s="14"/>
      <c r="K1" s="53" t="s">
        <v>38</v>
      </c>
      <c r="L1" s="14" t="s">
        <v>28</v>
      </c>
      <c r="M1" s="24" t="s">
        <v>78</v>
      </c>
      <c r="N1" s="14" t="s">
        <v>76</v>
      </c>
      <c r="O1" s="14" t="s">
        <v>77</v>
      </c>
      <c r="P1" s="14" t="s">
        <v>34</v>
      </c>
      <c r="Q1" s="14" t="s">
        <v>35</v>
      </c>
      <c r="R1" s="24" t="s">
        <v>36</v>
      </c>
      <c r="S1" s="14" t="s">
        <v>44</v>
      </c>
    </row>
    <row r="2" spans="1:20" x14ac:dyDescent="0.25">
      <c r="A2" s="27" t="s">
        <v>29</v>
      </c>
      <c r="B2" s="77" t="s">
        <v>57</v>
      </c>
      <c r="C2" s="39">
        <v>5</v>
      </c>
      <c r="D2" s="54">
        <v>60</v>
      </c>
      <c r="E2" s="54">
        <v>60</v>
      </c>
      <c r="F2" s="13">
        <f>D2</f>
        <v>60</v>
      </c>
      <c r="G2" s="13">
        <f>2*(D2+E2)*C2</f>
        <v>1200</v>
      </c>
      <c r="H2" s="13">
        <f>2*(D2+E2)*C2</f>
        <v>1200</v>
      </c>
      <c r="I2" s="51">
        <f>C2*D2*E2/10000</f>
        <v>1.8</v>
      </c>
      <c r="J2" s="37"/>
      <c r="K2" s="78" t="s">
        <v>29</v>
      </c>
      <c r="L2" s="77" t="s">
        <v>57</v>
      </c>
      <c r="M2" s="79">
        <v>5</v>
      </c>
      <c r="N2" s="80">
        <v>60</v>
      </c>
      <c r="O2" s="80">
        <v>60</v>
      </c>
      <c r="P2" s="80">
        <f>N2</f>
        <v>60</v>
      </c>
      <c r="Q2" s="81">
        <f>2*(N2+O2)*M2</f>
        <v>1200</v>
      </c>
      <c r="R2" s="79">
        <f t="shared" ref="R2:R21" si="0">2*(N2+O2)*M2</f>
        <v>1200</v>
      </c>
      <c r="S2" s="82">
        <f t="shared" ref="S2:S21" si="1">M2*N2*O2/10000</f>
        <v>1.8</v>
      </c>
      <c r="T2" s="23" t="s">
        <v>81</v>
      </c>
    </row>
    <row r="3" spans="1:20" x14ac:dyDescent="0.25">
      <c r="A3" s="83" t="s">
        <v>29</v>
      </c>
      <c r="B3" s="84" t="s">
        <v>85</v>
      </c>
      <c r="C3" s="85">
        <v>4</v>
      </c>
      <c r="D3" s="85">
        <v>100</v>
      </c>
      <c r="E3" s="85">
        <v>260</v>
      </c>
      <c r="F3" s="85">
        <v>0</v>
      </c>
      <c r="G3" s="85"/>
      <c r="H3" s="85">
        <f>2*(D3+E3)*C3</f>
        <v>2880</v>
      </c>
      <c r="I3" s="86">
        <f>C3*D3*E3/10000</f>
        <v>10.4</v>
      </c>
      <c r="J3" s="37"/>
      <c r="K3" s="27" t="s">
        <v>29</v>
      </c>
      <c r="L3" s="67" t="s">
        <v>45</v>
      </c>
      <c r="M3" s="29"/>
      <c r="N3" s="55"/>
      <c r="O3" s="55"/>
      <c r="P3" s="55">
        <f>N3</f>
        <v>0</v>
      </c>
      <c r="Q3" s="13"/>
      <c r="R3" s="13">
        <f t="shared" si="0"/>
        <v>0</v>
      </c>
      <c r="S3" s="37">
        <f t="shared" si="1"/>
        <v>0</v>
      </c>
    </row>
    <row r="4" spans="1:20" x14ac:dyDescent="0.25">
      <c r="A4" s="83" t="s">
        <v>29</v>
      </c>
      <c r="B4" s="84" t="s">
        <v>83</v>
      </c>
      <c r="C4" s="85">
        <v>9</v>
      </c>
      <c r="D4" s="85">
        <v>130</v>
      </c>
      <c r="E4" s="85">
        <v>260</v>
      </c>
      <c r="F4" s="85">
        <f>D4</f>
        <v>130</v>
      </c>
      <c r="G4" s="85"/>
      <c r="H4" s="85">
        <f t="shared" ref="H4:H13" si="2">2*(D4+E4)*C4</f>
        <v>7020</v>
      </c>
      <c r="I4" s="86">
        <f t="shared" ref="I4:I15" si="3">C4*D4*E4/10000</f>
        <v>30.42</v>
      </c>
      <c r="J4" s="34"/>
      <c r="K4" s="52" t="s">
        <v>29</v>
      </c>
      <c r="L4" s="70" t="s">
        <v>45</v>
      </c>
      <c r="M4" s="39"/>
      <c r="N4" s="54"/>
      <c r="O4" s="54"/>
      <c r="P4" s="54">
        <f>N4</f>
        <v>0</v>
      </c>
      <c r="Q4" s="41">
        <f>2*(N4+O4)*M4</f>
        <v>0</v>
      </c>
      <c r="R4" s="39">
        <f t="shared" si="0"/>
        <v>0</v>
      </c>
      <c r="S4" s="34">
        <f t="shared" si="1"/>
        <v>0</v>
      </c>
    </row>
    <row r="5" spans="1:20" x14ac:dyDescent="0.25">
      <c r="A5" s="83" t="s">
        <v>29</v>
      </c>
      <c r="B5" s="84" t="s">
        <v>84</v>
      </c>
      <c r="C5" s="85">
        <v>2</v>
      </c>
      <c r="D5" s="85">
        <v>140</v>
      </c>
      <c r="E5" s="85">
        <v>260</v>
      </c>
      <c r="F5" s="85">
        <f>D5</f>
        <v>140</v>
      </c>
      <c r="G5" s="85"/>
      <c r="H5" s="85">
        <f t="shared" si="2"/>
        <v>1600</v>
      </c>
      <c r="I5" s="86">
        <f t="shared" si="3"/>
        <v>7.28</v>
      </c>
      <c r="J5" s="34"/>
      <c r="K5" s="27" t="s">
        <v>29</v>
      </c>
      <c r="L5" s="67" t="s">
        <v>41</v>
      </c>
      <c r="M5" s="29"/>
      <c r="N5" s="55"/>
      <c r="O5" s="55"/>
      <c r="P5" s="55">
        <v>0</v>
      </c>
      <c r="Q5" s="13"/>
      <c r="R5" s="13">
        <f t="shared" si="0"/>
        <v>0</v>
      </c>
      <c r="S5" s="37">
        <f t="shared" si="1"/>
        <v>0</v>
      </c>
    </row>
    <row r="6" spans="1:20" x14ac:dyDescent="0.25">
      <c r="A6" s="83" t="s">
        <v>29</v>
      </c>
      <c r="B6" s="84" t="s">
        <v>82</v>
      </c>
      <c r="C6" s="85">
        <v>2</v>
      </c>
      <c r="D6" s="85">
        <v>150</v>
      </c>
      <c r="E6" s="85">
        <v>260</v>
      </c>
      <c r="F6" s="85">
        <f>D6</f>
        <v>150</v>
      </c>
      <c r="G6" s="85"/>
      <c r="H6" s="85">
        <f>2*(D6+E6)*C6</f>
        <v>1640</v>
      </c>
      <c r="I6" s="86">
        <f>C6*D6*E6/10000</f>
        <v>7.8</v>
      </c>
      <c r="J6" s="37"/>
      <c r="K6" s="27" t="s">
        <v>29</v>
      </c>
      <c r="L6" s="67" t="s">
        <v>42</v>
      </c>
      <c r="M6" s="57"/>
      <c r="N6" s="46"/>
      <c r="O6" s="46"/>
      <c r="P6" s="46">
        <f>N6</f>
        <v>0</v>
      </c>
      <c r="Q6" s="57"/>
      <c r="R6" s="57">
        <f t="shared" si="0"/>
        <v>0</v>
      </c>
      <c r="S6" s="37">
        <f t="shared" si="1"/>
        <v>0</v>
      </c>
    </row>
    <row r="7" spans="1:20" x14ac:dyDescent="0.25">
      <c r="A7" s="78" t="s">
        <v>29</v>
      </c>
      <c r="B7" s="77" t="s">
        <v>88</v>
      </c>
      <c r="C7" s="79">
        <v>1</v>
      </c>
      <c r="D7" s="80">
        <v>235</v>
      </c>
      <c r="E7" s="80">
        <v>150</v>
      </c>
      <c r="F7" s="79">
        <f>D7*C7</f>
        <v>235</v>
      </c>
      <c r="G7" s="79">
        <f>2*(D7+E7)*C7</f>
        <v>770</v>
      </c>
      <c r="H7" s="79">
        <f t="shared" si="2"/>
        <v>770</v>
      </c>
      <c r="I7" s="87">
        <f t="shared" si="3"/>
        <v>3.5249999999999999</v>
      </c>
      <c r="J7" s="34"/>
      <c r="K7" s="52" t="s">
        <v>29</v>
      </c>
      <c r="L7" s="68" t="s">
        <v>42</v>
      </c>
      <c r="M7" s="39"/>
      <c r="N7" s="54"/>
      <c r="O7" s="54"/>
      <c r="P7" s="54">
        <f>N7</f>
        <v>0</v>
      </c>
      <c r="Q7" s="39">
        <f>2*(N7+O7)*M7</f>
        <v>0</v>
      </c>
      <c r="R7" s="39">
        <f t="shared" si="0"/>
        <v>0</v>
      </c>
      <c r="S7" s="34">
        <f t="shared" si="1"/>
        <v>0</v>
      </c>
    </row>
    <row r="8" spans="1:20" x14ac:dyDescent="0.25">
      <c r="A8" s="83" t="s">
        <v>29</v>
      </c>
      <c r="B8" s="84" t="s">
        <v>88</v>
      </c>
      <c r="C8" s="85">
        <v>3</v>
      </c>
      <c r="D8" s="85">
        <v>235</v>
      </c>
      <c r="E8" s="85">
        <v>150</v>
      </c>
      <c r="F8" s="85">
        <f>D8</f>
        <v>235</v>
      </c>
      <c r="G8" s="85"/>
      <c r="H8" s="85">
        <f>2*(D8+E8)*C8</f>
        <v>2310</v>
      </c>
      <c r="I8" s="86">
        <f>C8*D8*E8/10000</f>
        <v>10.574999999999999</v>
      </c>
      <c r="J8" s="37"/>
      <c r="K8" s="52" t="s">
        <v>29</v>
      </c>
      <c r="L8" s="68" t="s">
        <v>41</v>
      </c>
      <c r="M8" s="39"/>
      <c r="N8" s="54"/>
      <c r="O8" s="54"/>
      <c r="P8" s="54">
        <v>0</v>
      </c>
      <c r="Q8" s="39">
        <f>2*(N8+O8)*M8</f>
        <v>0</v>
      </c>
      <c r="R8" s="39">
        <f t="shared" si="0"/>
        <v>0</v>
      </c>
      <c r="S8" s="34">
        <f t="shared" si="1"/>
        <v>0</v>
      </c>
    </row>
    <row r="9" spans="1:20" x14ac:dyDescent="0.25">
      <c r="A9" s="83" t="s">
        <v>29</v>
      </c>
      <c r="B9" s="84" t="s">
        <v>87</v>
      </c>
      <c r="C9" s="85">
        <v>1</v>
      </c>
      <c r="D9" s="85">
        <v>250</v>
      </c>
      <c r="E9" s="85">
        <v>150</v>
      </c>
      <c r="F9" s="85">
        <f>D9</f>
        <v>250</v>
      </c>
      <c r="G9" s="85"/>
      <c r="H9" s="85">
        <f t="shared" si="2"/>
        <v>800</v>
      </c>
      <c r="I9" s="86">
        <f t="shared" si="3"/>
        <v>3.75</v>
      </c>
      <c r="J9" s="34"/>
      <c r="K9" s="52" t="s">
        <v>29</v>
      </c>
      <c r="L9" s="68" t="s">
        <v>48</v>
      </c>
      <c r="M9" s="39"/>
      <c r="N9" s="54"/>
      <c r="O9" s="54"/>
      <c r="P9" s="54">
        <f>N9</f>
        <v>0</v>
      </c>
      <c r="Q9" s="39">
        <f>2*(N9+O9)*M9</f>
        <v>0</v>
      </c>
      <c r="R9" s="39">
        <f t="shared" si="0"/>
        <v>0</v>
      </c>
      <c r="S9" s="34">
        <f t="shared" si="1"/>
        <v>0</v>
      </c>
    </row>
    <row r="10" spans="1:20" x14ac:dyDescent="0.25">
      <c r="A10" s="78" t="s">
        <v>29</v>
      </c>
      <c r="B10" s="77" t="s">
        <v>91</v>
      </c>
      <c r="C10" s="79">
        <v>1</v>
      </c>
      <c r="D10" s="80">
        <v>400</v>
      </c>
      <c r="E10" s="80">
        <v>180</v>
      </c>
      <c r="F10" s="79">
        <f>D10</f>
        <v>400</v>
      </c>
      <c r="G10" s="79">
        <f>2*(D10+E10)*C10</f>
        <v>1160</v>
      </c>
      <c r="H10" s="79">
        <f t="shared" si="2"/>
        <v>1160</v>
      </c>
      <c r="I10" s="87">
        <f t="shared" si="3"/>
        <v>7.2</v>
      </c>
      <c r="J10" s="34"/>
      <c r="K10" s="46" t="s">
        <v>29</v>
      </c>
      <c r="L10" s="67" t="s">
        <v>49</v>
      </c>
      <c r="M10" s="57"/>
      <c r="N10" s="46"/>
      <c r="O10" s="46"/>
      <c r="P10" s="46">
        <f>N10</f>
        <v>0</v>
      </c>
      <c r="Q10" s="57"/>
      <c r="R10" s="57">
        <f t="shared" si="0"/>
        <v>0</v>
      </c>
      <c r="S10" s="37">
        <f t="shared" si="1"/>
        <v>0</v>
      </c>
    </row>
    <row r="11" spans="1:20" x14ac:dyDescent="0.25">
      <c r="A11" s="78" t="s">
        <v>29</v>
      </c>
      <c r="B11" s="77" t="s">
        <v>92</v>
      </c>
      <c r="C11" s="79">
        <v>2</v>
      </c>
      <c r="D11" s="80">
        <v>430</v>
      </c>
      <c r="E11" s="80">
        <v>180</v>
      </c>
      <c r="F11" s="79">
        <f>D11</f>
        <v>430</v>
      </c>
      <c r="G11" s="79">
        <f>2*(D11+E11)*C11</f>
        <v>2440</v>
      </c>
      <c r="H11" s="79">
        <f>2*(D11+E11)*C11</f>
        <v>2440</v>
      </c>
      <c r="I11" s="87">
        <f>C11*D11*E11/10000</f>
        <v>15.48</v>
      </c>
      <c r="J11" s="37"/>
      <c r="K11" s="38" t="s">
        <v>29</v>
      </c>
      <c r="L11" s="68" t="s">
        <v>49</v>
      </c>
      <c r="M11" s="39"/>
      <c r="N11" s="56"/>
      <c r="O11" s="56"/>
      <c r="P11" s="54">
        <f>N11</f>
        <v>0</v>
      </c>
      <c r="Q11" s="39">
        <f>2*(N11+O11)*M11</f>
        <v>0</v>
      </c>
      <c r="R11" s="39">
        <f t="shared" si="0"/>
        <v>0</v>
      </c>
      <c r="S11" s="34">
        <f t="shared" si="1"/>
        <v>0</v>
      </c>
    </row>
    <row r="12" spans="1:20" x14ac:dyDescent="0.25">
      <c r="A12" s="78" t="s">
        <v>29</v>
      </c>
      <c r="B12" s="77" t="s">
        <v>93</v>
      </c>
      <c r="C12" s="79">
        <v>1</v>
      </c>
      <c r="D12" s="80">
        <v>85</v>
      </c>
      <c r="E12" s="80">
        <v>180</v>
      </c>
      <c r="F12" s="79">
        <v>0</v>
      </c>
      <c r="G12" s="79">
        <f>2*(D12+E12)*C12</f>
        <v>530</v>
      </c>
      <c r="H12" s="79">
        <f>2*(D12+E12)*C12</f>
        <v>530</v>
      </c>
      <c r="I12" s="87">
        <f>C12*D12*E12/10000</f>
        <v>1.53</v>
      </c>
      <c r="J12" s="34"/>
      <c r="K12" s="28" t="s">
        <v>29</v>
      </c>
      <c r="L12" s="71" t="s">
        <v>50</v>
      </c>
      <c r="M12" s="29"/>
      <c r="N12" s="46"/>
      <c r="O12" s="46"/>
      <c r="P12" s="46">
        <f>N12</f>
        <v>0</v>
      </c>
      <c r="Q12" s="57"/>
      <c r="R12" s="57">
        <f t="shared" si="0"/>
        <v>0</v>
      </c>
      <c r="S12" s="37">
        <f t="shared" si="1"/>
        <v>0</v>
      </c>
    </row>
    <row r="13" spans="1:20" x14ac:dyDescent="0.25">
      <c r="A13" s="78" t="s">
        <v>29</v>
      </c>
      <c r="B13" s="77" t="s">
        <v>89</v>
      </c>
      <c r="C13" s="79">
        <v>1</v>
      </c>
      <c r="D13" s="80">
        <v>85</v>
      </c>
      <c r="E13" s="80">
        <v>200</v>
      </c>
      <c r="F13" s="79">
        <v>0</v>
      </c>
      <c r="G13" s="79">
        <f>2*(D13+E13)*C13</f>
        <v>570</v>
      </c>
      <c r="H13" s="79">
        <f t="shared" si="2"/>
        <v>570</v>
      </c>
      <c r="I13" s="87">
        <f t="shared" si="3"/>
        <v>1.7</v>
      </c>
      <c r="J13" s="37"/>
      <c r="K13" s="38" t="s">
        <v>29</v>
      </c>
      <c r="L13" s="69" t="s">
        <v>47</v>
      </c>
      <c r="M13" s="39"/>
      <c r="N13" s="56"/>
      <c r="O13" s="56"/>
      <c r="P13" s="54">
        <f>N13</f>
        <v>0</v>
      </c>
      <c r="Q13" s="39">
        <f>2*(N13+O13)*M13</f>
        <v>0</v>
      </c>
      <c r="R13" s="39">
        <f t="shared" si="0"/>
        <v>0</v>
      </c>
      <c r="S13" s="34">
        <f t="shared" si="1"/>
        <v>0</v>
      </c>
    </row>
    <row r="14" spans="1:20" x14ac:dyDescent="0.25">
      <c r="A14" s="83" t="s">
        <v>29</v>
      </c>
      <c r="B14" s="84" t="s">
        <v>90</v>
      </c>
      <c r="C14" s="165">
        <v>5</v>
      </c>
      <c r="D14" s="85">
        <v>180</v>
      </c>
      <c r="E14" s="85">
        <v>145</v>
      </c>
      <c r="F14" s="85">
        <f>D14*C14</f>
        <v>900</v>
      </c>
      <c r="G14" s="85"/>
      <c r="H14" s="85">
        <f>2*(D14+E14)*C14</f>
        <v>3250</v>
      </c>
      <c r="I14" s="86">
        <f>C14*((D14*E14)+(D15*E15))/10000</f>
        <v>21.69</v>
      </c>
      <c r="J14" s="34"/>
      <c r="K14" s="28" t="s">
        <v>29</v>
      </c>
      <c r="L14" s="67" t="s">
        <v>43</v>
      </c>
      <c r="M14" s="29"/>
      <c r="N14" s="58"/>
      <c r="O14" s="58"/>
      <c r="P14" s="58">
        <f>N14*M14</f>
        <v>0</v>
      </c>
      <c r="Q14" s="13"/>
      <c r="R14" s="59">
        <f t="shared" si="0"/>
        <v>0</v>
      </c>
      <c r="S14" s="37">
        <f t="shared" si="1"/>
        <v>0</v>
      </c>
    </row>
    <row r="15" spans="1:20" x14ac:dyDescent="0.25">
      <c r="A15" s="83" t="s">
        <v>29</v>
      </c>
      <c r="B15" s="84" t="s">
        <v>86</v>
      </c>
      <c r="C15" s="165"/>
      <c r="D15" s="85">
        <v>72</v>
      </c>
      <c r="E15" s="85">
        <v>240</v>
      </c>
      <c r="F15" s="85">
        <f>D15*C15</f>
        <v>0</v>
      </c>
      <c r="G15" s="85"/>
      <c r="H15" s="85"/>
      <c r="I15" s="86">
        <f t="shared" si="3"/>
        <v>0</v>
      </c>
      <c r="J15" s="34"/>
      <c r="K15" s="26" t="s">
        <v>29</v>
      </c>
      <c r="L15" s="67" t="s">
        <v>40</v>
      </c>
      <c r="M15" s="29"/>
      <c r="N15" s="58"/>
      <c r="O15" s="58"/>
      <c r="P15" s="58">
        <f>N15*M15</f>
        <v>0</v>
      </c>
      <c r="Q15" s="13"/>
      <c r="R15" s="59">
        <f t="shared" si="0"/>
        <v>0</v>
      </c>
      <c r="S15" s="37">
        <f t="shared" si="1"/>
        <v>0</v>
      </c>
    </row>
    <row r="16" spans="1:20" x14ac:dyDescent="0.25">
      <c r="A16" s="23" t="s">
        <v>39</v>
      </c>
      <c r="D16" s="14"/>
      <c r="E16" s="14"/>
      <c r="F16" s="14">
        <f>SUM(F2:F15)/100</f>
        <v>29.3</v>
      </c>
      <c r="G16" s="14">
        <f>SUM(G2:G15)/100</f>
        <v>66.7</v>
      </c>
      <c r="H16" s="14">
        <f>SUM(H2:H15)/100</f>
        <v>261.7</v>
      </c>
      <c r="I16" s="32">
        <f>SUM(I2:I15)</f>
        <v>123.15</v>
      </c>
      <c r="J16" s="34"/>
      <c r="K16" s="52" t="s">
        <v>29</v>
      </c>
      <c r="L16" s="68" t="s">
        <v>46</v>
      </c>
      <c r="M16" s="39"/>
      <c r="N16" s="54"/>
      <c r="O16" s="54"/>
      <c r="P16" s="54">
        <f>N16</f>
        <v>0</v>
      </c>
      <c r="Q16" s="39">
        <f t="shared" ref="Q16:Q21" si="4">2*(N16+O16)*M16</f>
        <v>0</v>
      </c>
      <c r="R16" s="39">
        <f t="shared" si="0"/>
        <v>0</v>
      </c>
      <c r="S16" s="34">
        <f t="shared" si="1"/>
        <v>0</v>
      </c>
    </row>
    <row r="17" spans="7:20" x14ac:dyDescent="0.25">
      <c r="J17" s="34"/>
      <c r="K17" s="52" t="s">
        <v>31</v>
      </c>
      <c r="L17" s="68" t="s">
        <v>51</v>
      </c>
      <c r="M17" s="39"/>
      <c r="N17" s="54"/>
      <c r="O17" s="54"/>
      <c r="P17" s="54">
        <f>N17</f>
        <v>0</v>
      </c>
      <c r="Q17" s="39">
        <f t="shared" si="4"/>
        <v>0</v>
      </c>
      <c r="R17" s="39">
        <f t="shared" si="0"/>
        <v>0</v>
      </c>
      <c r="S17" s="34">
        <f t="shared" si="1"/>
        <v>0</v>
      </c>
    </row>
    <row r="18" spans="7:20" x14ac:dyDescent="0.25">
      <c r="H18" s="33" t="s">
        <v>74</v>
      </c>
      <c r="I18" s="35" t="e">
        <f>I4+I5+I7+I10+I13+#REF!+#REF!+I14+#REF!+I15</f>
        <v>#REF!</v>
      </c>
      <c r="J18" s="37"/>
      <c r="K18" s="52" t="s">
        <v>31</v>
      </c>
      <c r="L18" s="68" t="s">
        <v>52</v>
      </c>
      <c r="M18" s="39"/>
      <c r="N18" s="54"/>
      <c r="O18" s="54"/>
      <c r="P18" s="54">
        <f>N18*M18</f>
        <v>0</v>
      </c>
      <c r="Q18" s="39">
        <f t="shared" si="4"/>
        <v>0</v>
      </c>
      <c r="R18" s="39">
        <f t="shared" si="0"/>
        <v>0</v>
      </c>
      <c r="S18" s="34">
        <f t="shared" si="1"/>
        <v>0</v>
      </c>
      <c r="T18" s="23" t="s">
        <v>53</v>
      </c>
    </row>
    <row r="19" spans="7:20" x14ac:dyDescent="0.25">
      <c r="G19" s="61" t="s">
        <v>73</v>
      </c>
      <c r="H19" s="33"/>
      <c r="I19" s="36" t="e">
        <f>I2+I6+I3+I9+#REF!+#REF!</f>
        <v>#REF!</v>
      </c>
      <c r="J19" s="37"/>
      <c r="K19" s="52" t="s">
        <v>31</v>
      </c>
      <c r="L19" s="68" t="s">
        <v>54</v>
      </c>
      <c r="M19" s="39"/>
      <c r="N19" s="54"/>
      <c r="O19" s="54"/>
      <c r="P19" s="54">
        <f>N19*M19</f>
        <v>0</v>
      </c>
      <c r="Q19" s="39">
        <f t="shared" si="4"/>
        <v>0</v>
      </c>
      <c r="R19" s="39">
        <f t="shared" si="0"/>
        <v>0</v>
      </c>
      <c r="S19" s="34">
        <f t="shared" si="1"/>
        <v>0</v>
      </c>
    </row>
    <row r="20" spans="7:20" x14ac:dyDescent="0.25">
      <c r="H20" s="33" t="s">
        <v>80</v>
      </c>
      <c r="I20" s="37" t="e">
        <f>I16-I18-I19</f>
        <v>#REF!</v>
      </c>
      <c r="J20" s="37"/>
      <c r="K20" s="52" t="s">
        <v>29</v>
      </c>
      <c r="L20" s="68" t="s">
        <v>55</v>
      </c>
      <c r="M20" s="39"/>
      <c r="N20" s="54"/>
      <c r="O20" s="54"/>
      <c r="P20" s="54">
        <f>N20*M20</f>
        <v>0</v>
      </c>
      <c r="Q20" s="39">
        <f t="shared" si="4"/>
        <v>0</v>
      </c>
      <c r="R20" s="39">
        <f t="shared" si="0"/>
        <v>0</v>
      </c>
      <c r="S20" s="34">
        <f t="shared" si="1"/>
        <v>0</v>
      </c>
    </row>
    <row r="21" spans="7:20" x14ac:dyDescent="0.25">
      <c r="J21" s="32"/>
      <c r="K21" s="52" t="s">
        <v>31</v>
      </c>
      <c r="L21" s="68" t="s">
        <v>56</v>
      </c>
      <c r="M21" s="39"/>
      <c r="N21" s="54"/>
      <c r="O21" s="54"/>
      <c r="P21" s="54">
        <f>N21*M21</f>
        <v>0</v>
      </c>
      <c r="Q21" s="39">
        <f t="shared" si="4"/>
        <v>0</v>
      </c>
      <c r="R21" s="39">
        <f t="shared" si="0"/>
        <v>0</v>
      </c>
      <c r="S21" s="34">
        <f t="shared" si="1"/>
        <v>0</v>
      </c>
    </row>
    <row r="22" spans="7:20" x14ac:dyDescent="0.25">
      <c r="K22" s="23" t="s">
        <v>39</v>
      </c>
      <c r="N22" s="14"/>
      <c r="O22" s="14"/>
      <c r="P22" s="14">
        <f>SUM(P3:P21)/100</f>
        <v>0</v>
      </c>
      <c r="Q22" s="14">
        <f>SUM(Q3:Q21)/100</f>
        <v>0</v>
      </c>
      <c r="R22" s="14">
        <f>SUM(R3:R21)/100</f>
        <v>0</v>
      </c>
      <c r="S22" s="32">
        <f>SUM(S2:S21)</f>
        <v>1.8</v>
      </c>
    </row>
    <row r="24" spans="7:20" x14ac:dyDescent="0.25">
      <c r="R24" s="33" t="s">
        <v>74</v>
      </c>
      <c r="S24" s="35">
        <f>S20+S16+S13+S11+S9+S8+S7+S4+S2</f>
        <v>1.8</v>
      </c>
    </row>
    <row r="25" spans="7:20" x14ac:dyDescent="0.25">
      <c r="R25" s="33"/>
      <c r="S25" s="36">
        <f>S10+S12+S14+S15+S6+S5+S3</f>
        <v>0</v>
      </c>
    </row>
    <row r="26" spans="7:20" x14ac:dyDescent="0.25">
      <c r="R26" s="33" t="s">
        <v>79</v>
      </c>
      <c r="S26" s="35">
        <f>S22-S24-S25</f>
        <v>0</v>
      </c>
    </row>
  </sheetData>
  <mergeCells count="1">
    <mergeCell ref="C14:C1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22"/>
  <sheetViews>
    <sheetView workbookViewId="0">
      <selection activeCell="B3" sqref="B3"/>
    </sheetView>
  </sheetViews>
  <sheetFormatPr defaultColWidth="9.140625" defaultRowHeight="15.75" x14ac:dyDescent="0.25"/>
  <cols>
    <col min="1" max="3" width="9.140625" style="23"/>
    <col min="4" max="4" width="9.7109375" style="23" bestFit="1" customWidth="1"/>
    <col min="5" max="5" width="9.85546875" style="23" customWidth="1"/>
    <col min="6" max="6" width="10.28515625" style="23" bestFit="1" customWidth="1"/>
    <col min="7" max="7" width="9.140625" style="23"/>
    <col min="8" max="8" width="9.42578125" style="23" bestFit="1" customWidth="1"/>
    <col min="9" max="9" width="10.140625" style="24" bestFit="1" customWidth="1"/>
    <col min="10" max="10" width="9.7109375" style="14" bestFit="1" customWidth="1"/>
    <col min="11" max="15" width="9.140625" style="23"/>
    <col min="16" max="16" width="10.85546875" style="23" customWidth="1"/>
    <col min="17" max="17" width="9.140625" style="23"/>
    <col min="18" max="18" width="9.7109375" style="23" bestFit="1" customWidth="1"/>
    <col min="19" max="16384" width="9.140625" style="23"/>
  </cols>
  <sheetData>
    <row r="1" spans="1:19" x14ac:dyDescent="0.25">
      <c r="A1" s="53" t="s">
        <v>58</v>
      </c>
      <c r="B1" s="14" t="s">
        <v>28</v>
      </c>
      <c r="C1" s="24" t="s">
        <v>30</v>
      </c>
      <c r="D1" s="14" t="s">
        <v>32</v>
      </c>
      <c r="E1" s="14" t="s">
        <v>33</v>
      </c>
      <c r="F1" s="14" t="s">
        <v>34</v>
      </c>
      <c r="G1" s="14" t="s">
        <v>35</v>
      </c>
      <c r="H1" s="24" t="s">
        <v>36</v>
      </c>
      <c r="I1" s="14" t="s">
        <v>44</v>
      </c>
      <c r="J1" s="53" t="s">
        <v>66</v>
      </c>
      <c r="K1" s="14" t="s">
        <v>28</v>
      </c>
      <c r="L1" s="24" t="s">
        <v>30</v>
      </c>
      <c r="M1" s="14" t="s">
        <v>32</v>
      </c>
      <c r="N1" s="14" t="s">
        <v>33</v>
      </c>
      <c r="O1" s="14" t="s">
        <v>34</v>
      </c>
      <c r="P1" s="14" t="s">
        <v>35</v>
      </c>
      <c r="Q1" s="24" t="s">
        <v>36</v>
      </c>
      <c r="R1" s="44" t="s">
        <v>44</v>
      </c>
    </row>
    <row r="2" spans="1:19" x14ac:dyDescent="0.25">
      <c r="A2" s="78" t="s">
        <v>29</v>
      </c>
      <c r="B2" s="77" t="s">
        <v>57</v>
      </c>
      <c r="C2" s="79">
        <v>2</v>
      </c>
      <c r="D2" s="39">
        <v>60</v>
      </c>
      <c r="E2" s="39">
        <v>60</v>
      </c>
      <c r="F2" s="39">
        <f>D2</f>
        <v>60</v>
      </c>
      <c r="G2" s="49">
        <f>2*(D2+E2)*C2</f>
        <v>480</v>
      </c>
      <c r="H2" s="39">
        <f>2*(D2+E2)*C2</f>
        <v>480</v>
      </c>
      <c r="I2" s="66">
        <f t="shared" ref="I2:I15" si="0">C2*D2*E2/10000</f>
        <v>0.72</v>
      </c>
      <c r="J2" s="76" t="s">
        <v>29</v>
      </c>
      <c r="K2" s="77" t="s">
        <v>57</v>
      </c>
      <c r="L2" s="39">
        <v>1</v>
      </c>
      <c r="M2" s="39">
        <v>60</v>
      </c>
      <c r="N2" s="39">
        <v>60</v>
      </c>
      <c r="O2" s="39">
        <f>M2</f>
        <v>60</v>
      </c>
      <c r="P2" s="49">
        <f>2*(M2+N2)*L2</f>
        <v>240</v>
      </c>
      <c r="Q2" s="39">
        <f>2*(M2+N2)*L2</f>
        <v>240</v>
      </c>
      <c r="R2" s="66">
        <f>L2*M2*N2/10000</f>
        <v>0.36</v>
      </c>
    </row>
    <row r="3" spans="1:19" x14ac:dyDescent="0.25">
      <c r="A3" s="73" t="s">
        <v>29</v>
      </c>
      <c r="B3" s="31" t="s">
        <v>64</v>
      </c>
      <c r="C3" s="42"/>
      <c r="D3" s="43"/>
      <c r="E3" s="43"/>
      <c r="F3" s="42">
        <f>D3</f>
        <v>0</v>
      </c>
      <c r="G3" s="42"/>
      <c r="H3" s="42">
        <f t="shared" ref="H3:H15" si="1">2*(D3+E3)*C3</f>
        <v>0</v>
      </c>
      <c r="I3" s="45">
        <f t="shared" si="0"/>
        <v>0</v>
      </c>
      <c r="J3" s="73" t="s">
        <v>29</v>
      </c>
      <c r="K3" s="31" t="s">
        <v>45</v>
      </c>
      <c r="L3" s="42"/>
      <c r="M3" s="43"/>
      <c r="N3" s="43"/>
      <c r="O3" s="42">
        <f t="shared" ref="O3:O13" si="2">M3</f>
        <v>0</v>
      </c>
      <c r="P3" s="47"/>
      <c r="Q3" s="42">
        <f t="shared" ref="Q3:Q13" si="3">2*(M3+N3)*L3</f>
        <v>0</v>
      </c>
      <c r="R3" s="37">
        <f t="shared" ref="R3:R13" si="4">L3*M3*N3/10000</f>
        <v>0</v>
      </c>
    </row>
    <row r="4" spans="1:19" x14ac:dyDescent="0.25">
      <c r="A4" s="72" t="s">
        <v>29</v>
      </c>
      <c r="B4" s="30" t="s">
        <v>45</v>
      </c>
      <c r="C4" s="39"/>
      <c r="D4" s="39"/>
      <c r="E4" s="39"/>
      <c r="F4" s="39">
        <f>D4</f>
        <v>0</v>
      </c>
      <c r="G4" s="41">
        <f>2*(D4+E4)*C4</f>
        <v>0</v>
      </c>
      <c r="H4" s="39">
        <f t="shared" si="1"/>
        <v>0</v>
      </c>
      <c r="I4" s="66">
        <f t="shared" si="0"/>
        <v>0</v>
      </c>
      <c r="J4" s="73" t="s">
        <v>29</v>
      </c>
      <c r="K4" s="31" t="s">
        <v>68</v>
      </c>
      <c r="L4" s="42"/>
      <c r="M4" s="43"/>
      <c r="N4" s="43"/>
      <c r="O4" s="42">
        <f t="shared" si="2"/>
        <v>0</v>
      </c>
      <c r="P4" s="47"/>
      <c r="Q4" s="42">
        <f t="shared" si="3"/>
        <v>0</v>
      </c>
      <c r="R4" s="37">
        <f t="shared" si="4"/>
        <v>0</v>
      </c>
    </row>
    <row r="5" spans="1:19" x14ac:dyDescent="0.25">
      <c r="A5" s="72" t="s">
        <v>29</v>
      </c>
      <c r="B5" s="30" t="s">
        <v>41</v>
      </c>
      <c r="C5" s="39"/>
      <c r="D5" s="39"/>
      <c r="E5" s="39"/>
      <c r="F5" s="39">
        <v>0</v>
      </c>
      <c r="G5" s="41">
        <f>2*(D5+E5)*C5</f>
        <v>0</v>
      </c>
      <c r="H5" s="39">
        <f t="shared" si="1"/>
        <v>0</v>
      </c>
      <c r="I5" s="66">
        <f t="shared" si="0"/>
        <v>0</v>
      </c>
      <c r="J5" s="73" t="s">
        <v>29</v>
      </c>
      <c r="K5" s="31" t="s">
        <v>61</v>
      </c>
      <c r="L5" s="42"/>
      <c r="M5" s="43"/>
      <c r="N5" s="43"/>
      <c r="O5" s="42">
        <f t="shared" si="2"/>
        <v>0</v>
      </c>
      <c r="P5" s="47"/>
      <c r="Q5" s="42">
        <f t="shared" si="3"/>
        <v>0</v>
      </c>
      <c r="R5" s="37">
        <f t="shared" si="4"/>
        <v>0</v>
      </c>
      <c r="S5" s="51"/>
    </row>
    <row r="6" spans="1:19" x14ac:dyDescent="0.25">
      <c r="A6" s="72" t="s">
        <v>29</v>
      </c>
      <c r="B6" s="30" t="s">
        <v>63</v>
      </c>
      <c r="C6" s="39"/>
      <c r="D6" s="39"/>
      <c r="E6" s="39"/>
      <c r="F6" s="39">
        <f t="shared" ref="F6:F14" si="5">D6</f>
        <v>0</v>
      </c>
      <c r="G6" s="41">
        <f>2*(D6+E6)*C6</f>
        <v>0</v>
      </c>
      <c r="H6" s="39">
        <f t="shared" si="1"/>
        <v>0</v>
      </c>
      <c r="I6" s="66">
        <f t="shared" si="0"/>
        <v>0</v>
      </c>
      <c r="J6" s="74" t="s">
        <v>29</v>
      </c>
      <c r="K6" s="30" t="s">
        <v>61</v>
      </c>
      <c r="L6" s="39"/>
      <c r="M6" s="40"/>
      <c r="N6" s="40"/>
      <c r="O6" s="39">
        <f t="shared" si="2"/>
        <v>0</v>
      </c>
      <c r="P6" s="49">
        <f>2*(M6+N6)*L6</f>
        <v>0</v>
      </c>
      <c r="Q6" s="39">
        <f t="shared" si="3"/>
        <v>0</v>
      </c>
      <c r="R6" s="66">
        <f t="shared" si="4"/>
        <v>0</v>
      </c>
      <c r="S6" s="51"/>
    </row>
    <row r="7" spans="1:19" x14ac:dyDescent="0.25">
      <c r="A7" s="73" t="s">
        <v>29</v>
      </c>
      <c r="B7" s="31" t="s">
        <v>61</v>
      </c>
      <c r="C7" s="42"/>
      <c r="D7" s="43"/>
      <c r="E7" s="43"/>
      <c r="F7" s="42">
        <f t="shared" si="5"/>
        <v>0</v>
      </c>
      <c r="G7" s="42"/>
      <c r="H7" s="42">
        <f t="shared" si="1"/>
        <v>0</v>
      </c>
      <c r="I7" s="45">
        <f t="shared" si="0"/>
        <v>0</v>
      </c>
      <c r="J7" s="73" t="s">
        <v>29</v>
      </c>
      <c r="K7" s="31" t="s">
        <v>60</v>
      </c>
      <c r="L7" s="42"/>
      <c r="M7" s="43"/>
      <c r="N7" s="43"/>
      <c r="O7" s="42">
        <f t="shared" si="2"/>
        <v>0</v>
      </c>
      <c r="P7" s="47"/>
      <c r="Q7" s="42">
        <f t="shared" si="3"/>
        <v>0</v>
      </c>
      <c r="R7" s="37">
        <f t="shared" si="4"/>
        <v>0</v>
      </c>
      <c r="S7" s="51"/>
    </row>
    <row r="8" spans="1:19" x14ac:dyDescent="0.25">
      <c r="A8" s="72" t="s">
        <v>29</v>
      </c>
      <c r="B8" s="30" t="s">
        <v>61</v>
      </c>
      <c r="C8" s="39"/>
      <c r="D8" s="39"/>
      <c r="E8" s="39"/>
      <c r="F8" s="39">
        <f t="shared" si="5"/>
        <v>0</v>
      </c>
      <c r="G8" s="41">
        <f>2*(D8+E8)*C8</f>
        <v>0</v>
      </c>
      <c r="H8" s="39">
        <f t="shared" si="1"/>
        <v>0</v>
      </c>
      <c r="I8" s="66">
        <f t="shared" si="0"/>
        <v>0</v>
      </c>
      <c r="J8" s="74" t="s">
        <v>29</v>
      </c>
      <c r="K8" s="30" t="s">
        <v>60</v>
      </c>
      <c r="L8" s="39"/>
      <c r="M8" s="40"/>
      <c r="N8" s="40"/>
      <c r="O8" s="39">
        <f t="shared" si="2"/>
        <v>0</v>
      </c>
      <c r="P8" s="49">
        <f>2*(M8+N8)*L8</f>
        <v>0</v>
      </c>
      <c r="Q8" s="39">
        <f t="shared" si="3"/>
        <v>0</v>
      </c>
      <c r="R8" s="66">
        <f t="shared" si="4"/>
        <v>0</v>
      </c>
      <c r="S8" s="51"/>
    </row>
    <row r="9" spans="1:19" x14ac:dyDescent="0.25">
      <c r="A9" s="73" t="s">
        <v>29</v>
      </c>
      <c r="B9" s="31" t="s">
        <v>59</v>
      </c>
      <c r="C9" s="42"/>
      <c r="D9" s="43"/>
      <c r="E9" s="43"/>
      <c r="F9" s="42">
        <f t="shared" si="5"/>
        <v>0</v>
      </c>
      <c r="G9" s="42"/>
      <c r="H9" s="42">
        <f t="shared" si="1"/>
        <v>0</v>
      </c>
      <c r="I9" s="45">
        <f t="shared" si="0"/>
        <v>0</v>
      </c>
      <c r="J9" s="73" t="s">
        <v>29</v>
      </c>
      <c r="K9" s="31" t="s">
        <v>62</v>
      </c>
      <c r="L9" s="42"/>
      <c r="M9" s="43"/>
      <c r="N9" s="43"/>
      <c r="O9" s="42">
        <f t="shared" si="2"/>
        <v>0</v>
      </c>
      <c r="P9" s="47"/>
      <c r="Q9" s="42">
        <f t="shared" si="3"/>
        <v>0</v>
      </c>
      <c r="R9" s="37">
        <f t="shared" si="4"/>
        <v>0</v>
      </c>
      <c r="S9" s="60"/>
    </row>
    <row r="10" spans="1:19" x14ac:dyDescent="0.25">
      <c r="A10" s="72" t="s">
        <v>29</v>
      </c>
      <c r="B10" s="30" t="s">
        <v>59</v>
      </c>
      <c r="C10" s="39"/>
      <c r="D10" s="39"/>
      <c r="E10" s="39"/>
      <c r="F10" s="39">
        <f t="shared" si="5"/>
        <v>0</v>
      </c>
      <c r="G10" s="41">
        <f>2*(D10+E10)*C10</f>
        <v>0</v>
      </c>
      <c r="H10" s="39">
        <f t="shared" si="1"/>
        <v>0</v>
      </c>
      <c r="I10" s="66">
        <f t="shared" si="0"/>
        <v>0</v>
      </c>
      <c r="J10" s="74" t="s">
        <v>29</v>
      </c>
      <c r="K10" s="30" t="s">
        <v>62</v>
      </c>
      <c r="L10" s="39"/>
      <c r="M10" s="40"/>
      <c r="N10" s="40"/>
      <c r="O10" s="39">
        <f t="shared" si="2"/>
        <v>0</v>
      </c>
      <c r="P10" s="49">
        <f>2*(M10+N10)*L10</f>
        <v>0</v>
      </c>
      <c r="Q10" s="39">
        <f t="shared" si="3"/>
        <v>0</v>
      </c>
      <c r="R10" s="66">
        <f t="shared" si="4"/>
        <v>0</v>
      </c>
    </row>
    <row r="11" spans="1:19" x14ac:dyDescent="0.25">
      <c r="A11" s="73" t="s">
        <v>29</v>
      </c>
      <c r="B11" s="31" t="s">
        <v>60</v>
      </c>
      <c r="C11" s="42"/>
      <c r="D11" s="43"/>
      <c r="E11" s="43"/>
      <c r="F11" s="42">
        <f t="shared" si="5"/>
        <v>0</v>
      </c>
      <c r="G11" s="42"/>
      <c r="H11" s="42">
        <f t="shared" si="1"/>
        <v>0</v>
      </c>
      <c r="I11" s="45">
        <f t="shared" si="0"/>
        <v>0</v>
      </c>
      <c r="J11" s="73" t="s">
        <v>29</v>
      </c>
      <c r="K11" s="31" t="s">
        <v>51</v>
      </c>
      <c r="L11" s="42"/>
      <c r="M11" s="43"/>
      <c r="N11" s="43"/>
      <c r="O11" s="42">
        <f t="shared" si="2"/>
        <v>0</v>
      </c>
      <c r="P11" s="47"/>
      <c r="Q11" s="42">
        <f t="shared" si="3"/>
        <v>0</v>
      </c>
      <c r="R11" s="37">
        <f t="shared" si="4"/>
        <v>0</v>
      </c>
    </row>
    <row r="12" spans="1:19" x14ac:dyDescent="0.25">
      <c r="A12" s="72" t="s">
        <v>29</v>
      </c>
      <c r="B12" s="30" t="s">
        <v>60</v>
      </c>
      <c r="C12" s="39"/>
      <c r="D12" s="39"/>
      <c r="E12" s="39"/>
      <c r="F12" s="39">
        <f t="shared" si="5"/>
        <v>0</v>
      </c>
      <c r="G12" s="41">
        <f>2*(D12+E12)*C12</f>
        <v>0</v>
      </c>
      <c r="H12" s="39">
        <f t="shared" si="1"/>
        <v>0</v>
      </c>
      <c r="I12" s="66">
        <f t="shared" si="0"/>
        <v>0</v>
      </c>
      <c r="J12" s="74" t="s">
        <v>29</v>
      </c>
      <c r="K12" s="30" t="s">
        <v>55</v>
      </c>
      <c r="L12" s="39"/>
      <c r="M12" s="40"/>
      <c r="N12" s="40"/>
      <c r="O12" s="39">
        <f t="shared" si="2"/>
        <v>0</v>
      </c>
      <c r="P12" s="49">
        <f>2*(M12+N12)*L12</f>
        <v>0</v>
      </c>
      <c r="Q12" s="39">
        <f t="shared" si="3"/>
        <v>0</v>
      </c>
      <c r="R12" s="66">
        <f t="shared" si="4"/>
        <v>0</v>
      </c>
    </row>
    <row r="13" spans="1:19" x14ac:dyDescent="0.25">
      <c r="A13" s="73" t="s">
        <v>29</v>
      </c>
      <c r="B13" s="31" t="s">
        <v>62</v>
      </c>
      <c r="C13" s="42"/>
      <c r="D13" s="43"/>
      <c r="E13" s="43"/>
      <c r="F13" s="42">
        <f t="shared" si="5"/>
        <v>0</v>
      </c>
      <c r="G13" s="42"/>
      <c r="H13" s="42">
        <f t="shared" si="1"/>
        <v>0</v>
      </c>
      <c r="I13" s="45">
        <f t="shared" si="0"/>
        <v>0</v>
      </c>
      <c r="J13" s="75" t="s">
        <v>29</v>
      </c>
      <c r="K13" s="25" t="s">
        <v>67</v>
      </c>
      <c r="L13" s="42"/>
      <c r="M13" s="42"/>
      <c r="N13" s="42"/>
      <c r="O13" s="42">
        <f t="shared" si="2"/>
        <v>0</v>
      </c>
      <c r="P13" s="47"/>
      <c r="Q13" s="42">
        <f t="shared" si="3"/>
        <v>0</v>
      </c>
      <c r="R13" s="37">
        <f t="shared" si="4"/>
        <v>0</v>
      </c>
    </row>
    <row r="14" spans="1:19" x14ac:dyDescent="0.25">
      <c r="A14" s="72" t="s">
        <v>29</v>
      </c>
      <c r="B14" s="30" t="s">
        <v>62</v>
      </c>
      <c r="C14" s="39"/>
      <c r="D14" s="39"/>
      <c r="E14" s="39"/>
      <c r="F14" s="39">
        <f t="shared" si="5"/>
        <v>0</v>
      </c>
      <c r="G14" s="41">
        <f>2*(D14+E14)*C14</f>
        <v>0</v>
      </c>
      <c r="H14" s="39">
        <f t="shared" si="1"/>
        <v>0</v>
      </c>
      <c r="I14" s="66">
        <f t="shared" si="0"/>
        <v>0</v>
      </c>
      <c r="J14" s="23" t="s">
        <v>39</v>
      </c>
      <c r="M14" s="14"/>
      <c r="N14" s="14"/>
      <c r="O14" s="14">
        <f>SUM(O4:O13)/100</f>
        <v>0</v>
      </c>
      <c r="P14" s="14">
        <f>SUM(P4:P13)/100</f>
        <v>0</v>
      </c>
      <c r="Q14" s="14">
        <f>SUM(Q4:Q13)/100</f>
        <v>0</v>
      </c>
      <c r="R14" s="32">
        <f>SUM(R3:R13)</f>
        <v>0</v>
      </c>
    </row>
    <row r="15" spans="1:19" x14ac:dyDescent="0.25">
      <c r="A15" s="72" t="s">
        <v>29</v>
      </c>
      <c r="B15" s="30" t="s">
        <v>65</v>
      </c>
      <c r="C15" s="39"/>
      <c r="D15" s="39"/>
      <c r="E15" s="39"/>
      <c r="F15" s="39">
        <f>D15*C15</f>
        <v>0</v>
      </c>
      <c r="G15" s="41">
        <f>2*(D15+E15)*C15</f>
        <v>0</v>
      </c>
      <c r="H15" s="39">
        <f t="shared" si="1"/>
        <v>0</v>
      </c>
      <c r="I15" s="66">
        <f t="shared" si="0"/>
        <v>0</v>
      </c>
      <c r="J15" s="23"/>
      <c r="Q15" s="24"/>
      <c r="R15" s="50"/>
      <c r="S15" s="65"/>
    </row>
    <row r="16" spans="1:19" x14ac:dyDescent="0.25">
      <c r="A16" s="23" t="s">
        <v>39</v>
      </c>
      <c r="D16" s="14"/>
      <c r="E16" s="14"/>
      <c r="F16" s="14">
        <f>SUM(F3:F15)/100</f>
        <v>0</v>
      </c>
      <c r="G16" s="14">
        <f>SUM(G3:G15)/100</f>
        <v>0</v>
      </c>
      <c r="H16" s="14">
        <f>SUM(H3:H15)/100</f>
        <v>0</v>
      </c>
      <c r="I16" s="32">
        <f>SUM(I2:I15)</f>
        <v>0.72</v>
      </c>
      <c r="J16" s="23"/>
      <c r="Q16" s="33" t="s">
        <v>74</v>
      </c>
      <c r="R16" s="35">
        <f>R6+R8+R10+R12</f>
        <v>0</v>
      </c>
      <c r="S16" s="48"/>
    </row>
    <row r="17" spans="7:18" x14ac:dyDescent="0.25">
      <c r="J17" s="23"/>
      <c r="P17" s="61" t="s">
        <v>73</v>
      </c>
      <c r="Q17" s="33"/>
      <c r="R17" s="36">
        <f>R14-R16</f>
        <v>0</v>
      </c>
    </row>
    <row r="18" spans="7:18" x14ac:dyDescent="0.25">
      <c r="H18" s="33" t="s">
        <v>74</v>
      </c>
      <c r="I18" s="35">
        <f>I8+I10+I12+I14+I15+I6+I5+I4+I2</f>
        <v>0.72</v>
      </c>
      <c r="J18" s="23"/>
    </row>
    <row r="19" spans="7:18" x14ac:dyDescent="0.25">
      <c r="G19" s="61" t="s">
        <v>73</v>
      </c>
      <c r="I19" s="36">
        <f>I16-I18</f>
        <v>0</v>
      </c>
      <c r="J19" s="65"/>
      <c r="K19" s="65"/>
    </row>
    <row r="20" spans="7:18" x14ac:dyDescent="0.25">
      <c r="J20" s="23"/>
    </row>
    <row r="21" spans="7:18" x14ac:dyDescent="0.25">
      <c r="J21" s="65"/>
    </row>
    <row r="22" spans="7:18" x14ac:dyDescent="0.25">
      <c r="J22" s="2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7"/>
  <sheetViews>
    <sheetView workbookViewId="0">
      <selection activeCell="D11" sqref="D11"/>
    </sheetView>
  </sheetViews>
  <sheetFormatPr defaultRowHeight="15" x14ac:dyDescent="0.25"/>
  <sheetData>
    <row r="1" spans="1:4" ht="15.75" x14ac:dyDescent="0.25">
      <c r="A1" s="62" t="s">
        <v>69</v>
      </c>
      <c r="B1" s="24"/>
      <c r="D1" s="64"/>
    </row>
    <row r="2" spans="1:4" ht="15.75" x14ac:dyDescent="0.25">
      <c r="A2" s="63" t="s">
        <v>74</v>
      </c>
      <c r="D2" s="64"/>
    </row>
    <row r="3" spans="1:4" ht="15.75" x14ac:dyDescent="0.25">
      <c r="A3" s="62" t="s">
        <v>73</v>
      </c>
      <c r="B3" s="33"/>
      <c r="D3" s="64"/>
    </row>
    <row r="4" spans="1:4" ht="15.75" x14ac:dyDescent="0.25">
      <c r="A4" s="62" t="s">
        <v>79</v>
      </c>
      <c r="D4" s="64"/>
    </row>
    <row r="5" spans="1:4" ht="15.75" x14ac:dyDescent="0.25">
      <c r="A5" s="63" t="s">
        <v>70</v>
      </c>
    </row>
    <row r="6" spans="1:4" ht="15.75" x14ac:dyDescent="0.25">
      <c r="A6" s="63" t="s">
        <v>71</v>
      </c>
    </row>
    <row r="7" spans="1:4" ht="15.75" x14ac:dyDescent="0.25">
      <c r="A7" s="6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48</vt:i4>
      </vt:variant>
    </vt:vector>
  </HeadingPairs>
  <TitlesOfParts>
    <vt:vector size="53" baseType="lpstr">
      <vt:lpstr>КС</vt:lpstr>
      <vt:lpstr>работна</vt:lpstr>
      <vt:lpstr>дограма-север.юг</vt:lpstr>
      <vt:lpstr>дограма - изток.запад</vt:lpstr>
      <vt:lpstr>дограма за КС</vt:lpstr>
      <vt:lpstr>EPS_5</vt:lpstr>
      <vt:lpstr>iug</vt:lpstr>
      <vt:lpstr>iztok</vt:lpstr>
      <vt:lpstr>работна!Print_Area</vt:lpstr>
      <vt:lpstr>sever</vt:lpstr>
      <vt:lpstr>zapad</vt:lpstr>
      <vt:lpstr>Арх.завършек</vt:lpstr>
      <vt:lpstr>Вх.врати</vt:lpstr>
      <vt:lpstr>ВХОДНИ_ВРАТИ</vt:lpstr>
      <vt:lpstr>ВЪНШНО_ОБРЪЩАНЕ</vt:lpstr>
      <vt:lpstr>ВЪТРЕШНО_ОБРЪЩАНЕ</vt:lpstr>
      <vt:lpstr>ДЕМОНТАЖ_ДОГРАМА</vt:lpstr>
      <vt:lpstr>ДОГРАМА_СУТЕРЕН</vt:lpstr>
      <vt:lpstr>Дограма_цокъл</vt:lpstr>
      <vt:lpstr>Еркери</vt:lpstr>
      <vt:lpstr>Ивици</vt:lpstr>
      <vt:lpstr>изток</vt:lpstr>
      <vt:lpstr>КЕРЕМИДИ_ПОКРИВ</vt:lpstr>
      <vt:lpstr>Коефициент</vt:lpstr>
      <vt:lpstr>неподменена_дограма</vt:lpstr>
      <vt:lpstr>ОБШИВКА_ЛАМАРИНА</vt:lpstr>
      <vt:lpstr>пвц</vt:lpstr>
      <vt:lpstr>ПВЦ_ДОГРАМА</vt:lpstr>
      <vt:lpstr>Пл.Фасади</vt:lpstr>
      <vt:lpstr>Площ_стълбищна</vt:lpstr>
      <vt:lpstr>Площ_сутерен</vt:lpstr>
      <vt:lpstr>Покрив_дължина_козирка_контур</vt:lpstr>
      <vt:lpstr>Покрив_дължина_контур</vt:lpstr>
      <vt:lpstr>Покрив_олук</vt:lpstr>
      <vt:lpstr>Покрив_площ_капаци_и_комини</vt:lpstr>
      <vt:lpstr>Покрив_площ_козирка</vt:lpstr>
      <vt:lpstr>Покрив_площ_подпокривно_чисто</vt:lpstr>
      <vt:lpstr>Покрив_реална_площ</vt:lpstr>
      <vt:lpstr>ПОЛИ</vt:lpstr>
      <vt:lpstr>СИЛИКАТНА_МАЗИЛКА</vt:lpstr>
      <vt:lpstr>СКЕЛЕ</vt:lpstr>
      <vt:lpstr>Стени.Цокъл</vt:lpstr>
      <vt:lpstr>Същ.топл.</vt:lpstr>
      <vt:lpstr>ТИ_ЕРКЕРИ</vt:lpstr>
      <vt:lpstr>ТИ_ИВИЦИ_ВАТА</vt:lpstr>
      <vt:lpstr>ТИ_ПОКРИВ</vt:lpstr>
      <vt:lpstr>ТИ_СТЕНИ_ЦОКЪЛ</vt:lpstr>
      <vt:lpstr>ТИ_СТЪЛБИЩНА_КЛЕТКА_ТАВАН</vt:lpstr>
      <vt:lpstr>ТИ_ТАВАН_СУТЕРЕН</vt:lpstr>
      <vt:lpstr>ТИ_ТЕРАСИ_ПОКРИВ</vt:lpstr>
      <vt:lpstr>ТИ_ФАСАДИ_5</vt:lpstr>
      <vt:lpstr>ТИ_ФАСДИ_10</vt:lpstr>
      <vt:lpstr>юг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2019-07-24T13:37:40Z</dcterms:modified>
</cp:coreProperties>
</file>