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1570" windowHeight="7725"/>
  </bookViews>
  <sheets>
    <sheet name="КС" sheetId="1" r:id="rId1"/>
    <sheet name="работна" sheetId="11" state="hidden" r:id="rId2"/>
    <sheet name="дограма-север.юг" sheetId="4" state="hidden" r:id="rId3"/>
    <sheet name="дограма - изток.запад" sheetId="7" state="hidden" r:id="rId4"/>
    <sheet name="дограма за КС" sheetId="10" state="hidden" r:id="rId5"/>
  </sheets>
  <definedNames>
    <definedName name="_xlnm._FilterDatabase" localSheetId="0" hidden="1">КС!$D$1:$D$712</definedName>
    <definedName name="_xlnm._FilterDatabase" localSheetId="1" hidden="1">работна!$A$1:$F$71</definedName>
    <definedName name="EPS_5">работна!$D$24</definedName>
    <definedName name="iug">'дограма-север.юг'!$I$2:$I$15</definedName>
    <definedName name="iztok">'дограма - изток.запад'!$I$3:$I$15</definedName>
    <definedName name="_xlnm.Print_Area" localSheetId="0">КС!$A$1:$D$381</definedName>
    <definedName name="_xlnm.Print_Area" localSheetId="1">работна!$A$1:$F$59</definedName>
    <definedName name="sever">'дограма-север.юг'!$S$2:$S$21</definedName>
    <definedName name="zapad">'дограма - изток.запад'!$R$3:$R$13</definedName>
    <definedName name="Арх.завършек">работна!$D$30</definedName>
    <definedName name="Вх.врати">работна!$D$37</definedName>
    <definedName name="ВХОДНИ_ВРАТИ">работна!$K$13</definedName>
    <definedName name="ВЪНШНО_ОБРЪЩАНЕ">работна!$K$16</definedName>
    <definedName name="ВЪТРЕШНО_ОБРЪЩАНЕ">работна!$K$17</definedName>
    <definedName name="ДЕМОНТАЖ_ДОГРАМА">работна!$D$35</definedName>
    <definedName name="ДОГРАМА_СУТЕРЕН">работна!$K$14</definedName>
    <definedName name="Дограма_цокъл">работна!$D$38</definedName>
    <definedName name="Еркери">работна!$D$29</definedName>
    <definedName name="запад">#REF!</definedName>
    <definedName name="Ивици">работна!$D$28</definedName>
    <definedName name="изток">'дограма - изток.запад'!$J:$J</definedName>
    <definedName name="КЕРЕМИДИ_ПОКРИВ">работна!$K$23</definedName>
    <definedName name="Коефициент">работна!$E$57</definedName>
    <definedName name="неподменена_дограма">работна!$D$34</definedName>
    <definedName name="ОБШИВКА_ЛАМАРИНА">работна!$K$25</definedName>
    <definedName name="пвц">работна!$D$36</definedName>
    <definedName name="ПВЦ_ДОГРАМА">работна!$K$12</definedName>
    <definedName name="Пл.Фасади">работна!$D$3</definedName>
    <definedName name="Площ_стълбищна">работна!$D$49</definedName>
    <definedName name="Площ_сутерен">работна!$D$57</definedName>
    <definedName name="Покрив_дължина_козирка_контур">работна!$D$51</definedName>
    <definedName name="Покрив_дължина_контур">работна!$D$50</definedName>
    <definedName name="Покрив_олук">работна!$K$29</definedName>
    <definedName name="Покрив_площ_капаци_и_комини">работна!$D$52</definedName>
    <definedName name="Покрив_площ_козирка">работна!$D$48</definedName>
    <definedName name="Покрив_площ_подпокривно_чисто">работна!$D$47</definedName>
    <definedName name="Покрив_реална_площ">работна!$D$46</definedName>
    <definedName name="ПОЛИ">работна!$K$15</definedName>
    <definedName name="север">#REF!</definedName>
    <definedName name="СИЛИКАТНА_МАЗИЛКА">работна!$K$10</definedName>
    <definedName name="СКЕЛЕ">работна!$K$9</definedName>
    <definedName name="Стени.Цокъл">работна!$D$58</definedName>
    <definedName name="Същ.топл.">работна!$D$22</definedName>
    <definedName name="ТИ_ЕРКЕРИ">работна!$K$8</definedName>
    <definedName name="ТИ_ИВИЦИ_ВАТА">работна!$K$7</definedName>
    <definedName name="ТИ_ПОКРИВ">работна!$K$26</definedName>
    <definedName name="ТИ_СТЕНИ_ЦОКЪЛ">работна!$K$20</definedName>
    <definedName name="ТИ_СТЪЛБИЩНА_КЛЕТКА_ТАВАН">работна!$K$27</definedName>
    <definedName name="ТИ_ТАВАН_СУТЕРЕН">работна!$K$19</definedName>
    <definedName name="ТИ_ТЕРАСИ_ПОКРИВ">работна!$K$28</definedName>
    <definedName name="ТИ_ФАСАДИ_5">работна!$K$4</definedName>
    <definedName name="ТИ_ФАСДИ_10">работна!$K$3</definedName>
    <definedName name="юг">'дограма-север.юг'!$K:$K</definedName>
  </definedNames>
  <calcPr calcId="162913"/>
  <fileRecoveryPr autoRecover="0"/>
</workbook>
</file>

<file path=xl/calcChain.xml><?xml version="1.0" encoding="utf-8"?>
<calcChain xmlns="http://schemas.openxmlformats.org/spreadsheetml/2006/main">
  <c r="D383" i="1" l="1"/>
  <c r="D384" i="1"/>
  <c r="K12" i="11" l="1"/>
  <c r="K25" i="11" l="1"/>
  <c r="K29" i="11"/>
  <c r="K24" i="11"/>
  <c r="K26" i="11"/>
  <c r="K23" i="11"/>
  <c r="K19" i="11"/>
  <c r="D5" i="11" l="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4" i="11"/>
  <c r="D58" i="11" l="1"/>
  <c r="K20" i="11" s="1"/>
  <c r="B38" i="11"/>
  <c r="B37" i="11"/>
  <c r="B36" i="11"/>
  <c r="D35" i="11"/>
  <c r="K17" i="11" s="1"/>
  <c r="K28" i="11"/>
  <c r="K27" i="11"/>
  <c r="D22" i="11"/>
  <c r="K15" i="11"/>
  <c r="K14" i="11"/>
  <c r="K13" i="11"/>
  <c r="K8" i="11"/>
  <c r="K7" i="11"/>
  <c r="K6" i="11"/>
  <c r="K5" i="11"/>
  <c r="D3" i="11"/>
  <c r="K4" i="11"/>
  <c r="K9" i="11" l="1"/>
  <c r="K3" i="11"/>
  <c r="K10" i="11" s="1"/>
  <c r="D33" i="11"/>
  <c r="K16" i="11" s="1"/>
  <c r="I12" i="4" l="1"/>
  <c r="H12" i="4"/>
  <c r="G12" i="4"/>
  <c r="I11" i="4"/>
  <c r="H11" i="4"/>
  <c r="G11" i="4"/>
  <c r="F11" i="4"/>
  <c r="H14" i="4"/>
  <c r="F14" i="4"/>
  <c r="I8" i="4"/>
  <c r="H8" i="4"/>
  <c r="F8" i="4"/>
  <c r="I14" i="4"/>
  <c r="F5" i="4"/>
  <c r="H2" i="7"/>
  <c r="G2" i="7"/>
  <c r="F2" i="7"/>
  <c r="H2" i="4"/>
  <c r="G2" i="4"/>
  <c r="F2" i="4"/>
  <c r="R2" i="7"/>
  <c r="Q2" i="7"/>
  <c r="P2" i="7"/>
  <c r="O2" i="7"/>
  <c r="O3" i="7" l="1"/>
  <c r="Q3" i="7"/>
  <c r="R3" i="7"/>
  <c r="O4" i="7"/>
  <c r="Q4" i="7"/>
  <c r="R4" i="7"/>
  <c r="O5" i="7"/>
  <c r="Q5" i="7"/>
  <c r="R5" i="7"/>
  <c r="O6" i="7"/>
  <c r="P6" i="7"/>
  <c r="Q6" i="7"/>
  <c r="R6" i="7"/>
  <c r="O7" i="7"/>
  <c r="Q7" i="7"/>
  <c r="R7" i="7"/>
  <c r="O8" i="7"/>
  <c r="P8" i="7"/>
  <c r="Q8" i="7"/>
  <c r="R8" i="7"/>
  <c r="O9" i="7"/>
  <c r="Q9" i="7"/>
  <c r="R9" i="7"/>
  <c r="O10" i="7"/>
  <c r="P10" i="7"/>
  <c r="Q10" i="7"/>
  <c r="R10" i="7"/>
  <c r="O11" i="7"/>
  <c r="Q11" i="7"/>
  <c r="R11" i="7"/>
  <c r="O12" i="7"/>
  <c r="P12" i="7"/>
  <c r="Q12" i="7"/>
  <c r="R12" i="7"/>
  <c r="O13" i="7"/>
  <c r="Q13" i="7"/>
  <c r="R13" i="7"/>
  <c r="P2" i="4"/>
  <c r="Q2" i="4"/>
  <c r="R2" i="4"/>
  <c r="S2" i="4"/>
  <c r="P3" i="4"/>
  <c r="R3" i="4"/>
  <c r="S3" i="4"/>
  <c r="P4" i="4"/>
  <c r="Q4" i="4"/>
  <c r="R4" i="4"/>
  <c r="S4" i="4"/>
  <c r="R5" i="4"/>
  <c r="S5" i="4"/>
  <c r="P6" i="4"/>
  <c r="R6" i="4"/>
  <c r="S6" i="4"/>
  <c r="P7" i="4"/>
  <c r="Q7" i="4"/>
  <c r="R7" i="4"/>
  <c r="S7" i="4"/>
  <c r="Q8" i="4"/>
  <c r="R8" i="4"/>
  <c r="S8" i="4"/>
  <c r="P9" i="4"/>
  <c r="Q9" i="4"/>
  <c r="R9" i="4"/>
  <c r="S9" i="4"/>
  <c r="P10" i="4"/>
  <c r="R10" i="4"/>
  <c r="S10" i="4"/>
  <c r="P11" i="4"/>
  <c r="Q11" i="4"/>
  <c r="R11" i="4"/>
  <c r="S11" i="4"/>
  <c r="P12" i="4"/>
  <c r="R12" i="4"/>
  <c r="S12" i="4"/>
  <c r="P13" i="4"/>
  <c r="Q13" i="4"/>
  <c r="R13" i="4"/>
  <c r="S13" i="4"/>
  <c r="P14" i="4"/>
  <c r="R14" i="4"/>
  <c r="S14" i="4"/>
  <c r="P15" i="4"/>
  <c r="R15" i="4"/>
  <c r="S15" i="4"/>
  <c r="P16" i="4"/>
  <c r="Q16" i="4"/>
  <c r="R16" i="4"/>
  <c r="S16" i="4"/>
  <c r="P17" i="4"/>
  <c r="Q17" i="4"/>
  <c r="R17" i="4"/>
  <c r="S17" i="4"/>
  <c r="P18" i="4"/>
  <c r="Q18" i="4"/>
  <c r="R18" i="4"/>
  <c r="S18" i="4"/>
  <c r="P19" i="4"/>
  <c r="Q19" i="4"/>
  <c r="R19" i="4"/>
  <c r="S19" i="4"/>
  <c r="P20" i="4"/>
  <c r="Q20" i="4"/>
  <c r="R20" i="4"/>
  <c r="S20" i="4"/>
  <c r="P21" i="4"/>
  <c r="Q21" i="4"/>
  <c r="R21" i="4"/>
  <c r="S21" i="4"/>
  <c r="I2" i="7"/>
  <c r="S25" i="4" l="1"/>
  <c r="S24" i="4"/>
  <c r="P22" i="4"/>
  <c r="R16" i="7"/>
  <c r="P14" i="7"/>
  <c r="R14" i="7"/>
  <c r="Q14" i="7"/>
  <c r="O14" i="7"/>
  <c r="R22" i="4"/>
  <c r="Q22" i="4"/>
  <c r="S22" i="4"/>
  <c r="S26" i="4" l="1"/>
  <c r="R17" i="7"/>
  <c r="I5" i="7"/>
  <c r="G14" i="7"/>
  <c r="G12" i="7"/>
  <c r="G10" i="7"/>
  <c r="G8" i="7"/>
  <c r="G6" i="7"/>
  <c r="I15" i="7"/>
  <c r="H15" i="7"/>
  <c r="G15" i="7"/>
  <c r="F15" i="7"/>
  <c r="I7" i="7"/>
  <c r="H7" i="7"/>
  <c r="F7" i="7"/>
  <c r="I14" i="7"/>
  <c r="H14" i="7"/>
  <c r="F14" i="7"/>
  <c r="I12" i="7"/>
  <c r="H12" i="7"/>
  <c r="F12" i="7"/>
  <c r="I10" i="7"/>
  <c r="H10" i="7"/>
  <c r="F10" i="7"/>
  <c r="I6" i="7"/>
  <c r="H6" i="7"/>
  <c r="F6" i="7"/>
  <c r="I13" i="7"/>
  <c r="H13" i="7"/>
  <c r="F13" i="7"/>
  <c r="I8" i="7"/>
  <c r="H8" i="7"/>
  <c r="F8" i="7"/>
  <c r="I11" i="7"/>
  <c r="H11" i="7"/>
  <c r="F11" i="7"/>
  <c r="I9" i="7"/>
  <c r="H9" i="7"/>
  <c r="F9" i="7"/>
  <c r="H5" i="7"/>
  <c r="G5" i="7"/>
  <c r="I4" i="7"/>
  <c r="H4" i="7"/>
  <c r="G4" i="7"/>
  <c r="F4" i="7"/>
  <c r="I3" i="7"/>
  <c r="H3" i="7"/>
  <c r="F3" i="7"/>
  <c r="G7" i="4"/>
  <c r="F7" i="4"/>
  <c r="H7" i="4"/>
  <c r="I7" i="4"/>
  <c r="I4" i="4"/>
  <c r="H4" i="4"/>
  <c r="F4" i="4"/>
  <c r="G10" i="4"/>
  <c r="F10" i="4"/>
  <c r="H10" i="4"/>
  <c r="I10" i="4"/>
  <c r="I6" i="4"/>
  <c r="I5" i="4"/>
  <c r="I3" i="4"/>
  <c r="I9" i="4"/>
  <c r="I13" i="4"/>
  <c r="I15" i="4"/>
  <c r="I2" i="4"/>
  <c r="F9" i="4"/>
  <c r="H9" i="4"/>
  <c r="H6" i="4"/>
  <c r="F6" i="4"/>
  <c r="H5" i="4"/>
  <c r="H13" i="4"/>
  <c r="H3" i="4"/>
  <c r="G13" i="4"/>
  <c r="F15" i="4"/>
  <c r="I18" i="7" l="1"/>
  <c r="I19" i="4"/>
  <c r="I18" i="4"/>
  <c r="I16" i="7"/>
  <c r="H16" i="4"/>
  <c r="G16" i="4"/>
  <c r="F16" i="4"/>
  <c r="F16" i="7"/>
  <c r="H16" i="7"/>
  <c r="G16" i="7"/>
  <c r="I16" i="4"/>
  <c r="I20" i="4" l="1"/>
  <c r="I19" i="7"/>
</calcChain>
</file>

<file path=xl/sharedStrings.xml><?xml version="1.0" encoding="utf-8"?>
<sst xmlns="http://schemas.openxmlformats.org/spreadsheetml/2006/main" count="1099" uniqueCount="525">
  <si>
    <t>№</t>
  </si>
  <si>
    <t>Вид СМР</t>
  </si>
  <si>
    <t>м-ка</t>
  </si>
  <si>
    <t>ЧАСТ "АРХИТЕКТУРА"</t>
  </si>
  <si>
    <t>м'</t>
  </si>
  <si>
    <t>бр.</t>
  </si>
  <si>
    <t>Позиция</t>
  </si>
  <si>
    <t>Ед.м.</t>
  </si>
  <si>
    <t>Контур</t>
  </si>
  <si>
    <t>h</t>
  </si>
  <si>
    <t>м2</t>
  </si>
  <si>
    <t>2-ри етаж</t>
  </si>
  <si>
    <t>3-ти етаж</t>
  </si>
  <si>
    <t>Топлоизолация по фасада EPS 10 см</t>
  </si>
  <si>
    <t>4-ти етаж</t>
  </si>
  <si>
    <t>5-ти етаж</t>
  </si>
  <si>
    <t>стени на стълбищни клетки над покрив</t>
  </si>
  <si>
    <t>калканна стена между две секции</t>
  </si>
  <si>
    <t>Общо количество дограма</t>
  </si>
  <si>
    <t>Съществуваща топлоизолация</t>
  </si>
  <si>
    <t>Топлоизолация 3см</t>
  </si>
  <si>
    <t>Топлоизолация 5 см</t>
  </si>
  <si>
    <t>Топлоизолация 8 см</t>
  </si>
  <si>
    <t>Топлоизолация 10 см</t>
  </si>
  <si>
    <t>Обръщане около дограма външно</t>
  </si>
  <si>
    <t>Обръщане около дограма вътрешно</t>
  </si>
  <si>
    <t>Ивици от вата по фасадата</t>
  </si>
  <si>
    <t>Скеле</t>
  </si>
  <si>
    <t>стени на подп.простр.</t>
  </si>
  <si>
    <t>Колич</t>
  </si>
  <si>
    <t>размери</t>
  </si>
  <si>
    <t>PVC</t>
  </si>
  <si>
    <t>брой</t>
  </si>
  <si>
    <t>AL</t>
  </si>
  <si>
    <t>ширина</t>
  </si>
  <si>
    <t>височина</t>
  </si>
  <si>
    <t>поли</t>
  </si>
  <si>
    <t>вътр.обр</t>
  </si>
  <si>
    <t>външ.обр</t>
  </si>
  <si>
    <t>ЮГ</t>
  </si>
  <si>
    <t>СЕВЕР</t>
  </si>
  <si>
    <t>ОБЩО:</t>
  </si>
  <si>
    <t>270/140</t>
  </si>
  <si>
    <t>70/225</t>
  </si>
  <si>
    <t>190/140</t>
  </si>
  <si>
    <t>240/140</t>
  </si>
  <si>
    <t>площ</t>
  </si>
  <si>
    <t>90/60</t>
  </si>
  <si>
    <t>120/140</t>
  </si>
  <si>
    <t>445/190</t>
  </si>
  <si>
    <t>340/210</t>
  </si>
  <si>
    <t>345/210</t>
  </si>
  <si>
    <t>350/180</t>
  </si>
  <si>
    <t>115/135</t>
  </si>
  <si>
    <t>75/210</t>
  </si>
  <si>
    <t>врати</t>
  </si>
  <si>
    <t>100/210</t>
  </si>
  <si>
    <t>100/200</t>
  </si>
  <si>
    <t>110/210</t>
  </si>
  <si>
    <t>60/60</t>
  </si>
  <si>
    <t>ИЗТОК</t>
  </si>
  <si>
    <t>210/140</t>
  </si>
  <si>
    <t>210/190</t>
  </si>
  <si>
    <t>170/140</t>
  </si>
  <si>
    <t>220/190</t>
  </si>
  <si>
    <t>110/190</t>
  </si>
  <si>
    <t>85/85</t>
  </si>
  <si>
    <t>120/90</t>
  </si>
  <si>
    <t>ЗАПАД</t>
  </si>
  <si>
    <t>115/275</t>
  </si>
  <si>
    <t>115/190</t>
  </si>
  <si>
    <t>обща площ дограма:</t>
  </si>
  <si>
    <t>обща дълж.поли:</t>
  </si>
  <si>
    <t>обща вътр.обр:</t>
  </si>
  <si>
    <t>обща външ.обр:</t>
  </si>
  <si>
    <t>съществуваща PVC:</t>
  </si>
  <si>
    <t>нова PVC:</t>
  </si>
  <si>
    <t>Топлоиз.по парапети-(арх. завършек)</t>
  </si>
  <si>
    <t>шир</t>
  </si>
  <si>
    <t>вис</t>
  </si>
  <si>
    <t>бр</t>
  </si>
  <si>
    <t>нова входна AL:</t>
  </si>
  <si>
    <t>съществуваща входна метална:</t>
  </si>
  <si>
    <t>сутерен</t>
  </si>
  <si>
    <t>150/260</t>
  </si>
  <si>
    <t>130/260</t>
  </si>
  <si>
    <t>140/260</t>
  </si>
  <si>
    <t>100/260</t>
  </si>
  <si>
    <t>72/240</t>
  </si>
  <si>
    <t>250/150</t>
  </si>
  <si>
    <t>235/150</t>
  </si>
  <si>
    <t>85/200</t>
  </si>
  <si>
    <t>180/145</t>
  </si>
  <si>
    <t>400/180</t>
  </si>
  <si>
    <t>430/180</t>
  </si>
  <si>
    <t>85/180</t>
  </si>
  <si>
    <t>Топлоизолация по фасада EPS  2 см</t>
  </si>
  <si>
    <t>ФАСАДИ</t>
  </si>
  <si>
    <t>ТОПЛОИЗОЛАЦИЯ ПО ФАСАДИ</t>
  </si>
  <si>
    <t>Oбща площ на фасадата над кота +/-0,00</t>
  </si>
  <si>
    <t>1-ви етаж</t>
  </si>
  <si>
    <t>Топлоизолация по фасада EPS 5 см</t>
  </si>
  <si>
    <t>Топлоизолация по фасада EPS 7см</t>
  </si>
  <si>
    <t>Ивици вата 10 см</t>
  </si>
  <si>
    <t>Топлоизолация по еркери</t>
  </si>
  <si>
    <t>6-ти етаж</t>
  </si>
  <si>
    <t>7-ми етаж</t>
  </si>
  <si>
    <t>Мазилка по топлоизолация на фасадата</t>
  </si>
  <si>
    <t>8-ми етаж</t>
  </si>
  <si>
    <t>ДОГРАМА</t>
  </si>
  <si>
    <t>9-ти етаж</t>
  </si>
  <si>
    <t>ПВЦ над кота +/-0.00</t>
  </si>
  <si>
    <t>10-ти етаж</t>
  </si>
  <si>
    <t>Входни врати</t>
  </si>
  <si>
    <t>11-ти етаж</t>
  </si>
  <si>
    <t>Дограма по цокъл</t>
  </si>
  <si>
    <t>12-ти етаж</t>
  </si>
  <si>
    <t>Подпрозоречни поли</t>
  </si>
  <si>
    <t>13-ти етаж</t>
  </si>
  <si>
    <t>14-ти етаж</t>
  </si>
  <si>
    <t>СУТЕРЕН</t>
  </si>
  <si>
    <t>Топлоизолация по таван на сутерен</t>
  </si>
  <si>
    <t>Топлоизолация по стени цокъл</t>
  </si>
  <si>
    <t>ПОКРИВ</t>
  </si>
  <si>
    <t>Топлоизолация по покрив</t>
  </si>
  <si>
    <t>Топлоизолация по стълбищни клетки</t>
  </si>
  <si>
    <t>Топлозиолация по покрив над тераси</t>
  </si>
  <si>
    <t>Еркери</t>
  </si>
  <si>
    <t>Съществуваща дограма неподлежаща на подмяна</t>
  </si>
  <si>
    <t>Дограма за подмяна</t>
  </si>
  <si>
    <t>2.1.</t>
  </si>
  <si>
    <t>2.2.</t>
  </si>
  <si>
    <t>2.3.</t>
  </si>
  <si>
    <t>Дължина на други елементи за обшивка на ламарина</t>
  </si>
  <si>
    <t>Площ на покривите над терасите на последен етаж</t>
  </si>
  <si>
    <t xml:space="preserve">Площ на сутерена по външен контур </t>
  </si>
  <si>
    <t>Обща площ цокъл</t>
  </si>
  <si>
    <r>
      <t xml:space="preserve">Площ на стълбищна клетка </t>
    </r>
    <r>
      <rPr>
        <sz val="12"/>
        <color rgb="FFFF0000"/>
        <rFont val="Times New Roman"/>
        <family val="1"/>
        <charset val="204"/>
      </rPr>
      <t>(ако предвиждаме топлоизолация на тавана и)</t>
    </r>
  </si>
  <si>
    <t>Площ на козирка</t>
  </si>
  <si>
    <t>Керемиди по покрив</t>
  </si>
  <si>
    <t>Дължина на контур на козирка за олук</t>
  </si>
  <si>
    <r>
      <t xml:space="preserve">Площ на покрива  </t>
    </r>
    <r>
      <rPr>
        <sz val="12"/>
        <color rgb="FFFF0000"/>
        <rFont val="Times New Roman"/>
        <family val="1"/>
        <charset val="204"/>
      </rPr>
      <t>(без козирка, смятано по наклона 22°)</t>
    </r>
  </si>
  <si>
    <r>
      <t>Площ на подпокривното пространство</t>
    </r>
    <r>
      <rPr>
        <sz val="12"/>
        <color rgb="FFFF0000"/>
        <rFont val="Times New Roman"/>
        <family val="1"/>
        <charset val="204"/>
      </rPr>
      <t xml:space="preserve"> (чиста площ - без стени, заедно със стълбищна клетка)</t>
    </r>
  </si>
  <si>
    <t>Площ на капаци и комини по покрив</t>
  </si>
  <si>
    <t>Обшивка от ламарина по козирка</t>
  </si>
  <si>
    <t>Дължина на контур на покрива за ламаринена пола , олук и челна дъска</t>
  </si>
  <si>
    <t>Олук по покрив (козирка + покрив)</t>
  </si>
  <si>
    <t>Обшивка от ламарина по комини и отвори</t>
  </si>
  <si>
    <t>м</t>
  </si>
  <si>
    <t>Тухлена зидария 12см</t>
  </si>
  <si>
    <t>Тухлена зидария 25 см</t>
  </si>
  <si>
    <t>Обръщане на вътрешна шпакловка около отвори</t>
  </si>
  <si>
    <t>Достгавка и монтаж на топлоизолационна система EPS- 10 см. вкл. крепежни елементи, ъглови профили, лепило и стъклофибърна мрежа по стени на "топлата връзка"</t>
  </si>
  <si>
    <t>Доставка и монтаж на топлоизолационна система XPS - 2 см. за обръщане при прозорци и калкан, вкл. крепежни елементи, ъглови профили, лепило и стъклофибърна мрежа</t>
  </si>
  <si>
    <t>Достгавка и монтаж на топлоизолационна система XPS- 5 см. вкл. крепежни елементи, ъглови профили, лепило и стъклофибърна мрежа по цокъл на физкултурен салон</t>
  </si>
  <si>
    <t xml:space="preserve">Доставка и монтаж на топлоизолационна система XPS - 10 см. за цокъл на "топла връзка", вкл. крепежни елементи, ъглови профили, лепило </t>
  </si>
  <si>
    <t xml:space="preserve">Доставка и монтаж на ограждаща система от стенни сандвич панели с пълнеж минерална вата , 14см. </t>
  </si>
  <si>
    <t xml:space="preserve">Доставка и монтаж на ограждаща система от покривни сандвич панели с пълнеж минерална вата , 16см. </t>
  </si>
  <si>
    <t>Доставка и монтаж на улуци към ограждащата система</t>
  </si>
  <si>
    <t>Оформяне на фуга между "топла връзка" и съществуващо училище и между "топла връзка" и физкултурен салон - вертикално и хоризонтално с профили, уплътнители и лепило</t>
  </si>
  <si>
    <t>Доставка и монтаж на водосточни тръби към ограждащата система от сандвич панели</t>
  </si>
  <si>
    <t>Доставка и монтаж на водосборни казанчета към ограждащата система от сандвич панели</t>
  </si>
  <si>
    <t>Доставка и монтаж на улуци към "топла връзка"</t>
  </si>
  <si>
    <t>Доставка и монтаж на водосточни тръби към към "топла връзка"</t>
  </si>
  <si>
    <t>Полагане на топлоизолация XPS 5sm под армирана бетонова настилка и СТБ плоча на ниво терен.</t>
  </si>
  <si>
    <t>Полагане на хидроизолационно фолио под и над топлоизолацията под плочата на ниво терен</t>
  </si>
  <si>
    <t>Доставка и монтаж на стълбищна платформа за хора с увреждания</t>
  </si>
  <si>
    <t>Доставка и монтаж на стълбищен парапет за вътрешен монтаж с две ръкохватки  с H=95см и  H=65см</t>
  </si>
  <si>
    <t>Доставка и монтаж на тактилна настилка</t>
  </si>
  <si>
    <t>Доставка и монтаж на прахови пожарогасители</t>
  </si>
  <si>
    <t>Доставка и монтаж на пожарогасители с вода</t>
  </si>
  <si>
    <t>Доставка и монтаж на стълбищни парапети за външни стълбища с две ръкохватки  с H=95см и  H=65см</t>
  </si>
  <si>
    <t>Доставка и монтаж на топлоизолационна система XPS - 10 см. за изолиране по покривна плоча на "топла връзка"</t>
  </si>
  <si>
    <t>Доставка и монтаж на пароизолационно фолио за защита на топлоизолацията на "топла връзка"</t>
  </si>
  <si>
    <t>Доставка и полагане на циментова замазка над топлоизолацията на покрива на "топла връзка"</t>
  </si>
  <si>
    <t>Доставка и монтаж на водосборни казанчета към "топла връзка"</t>
  </si>
  <si>
    <t>Полагане на спортна саморазливна акрилна настилка</t>
  </si>
  <si>
    <t>Полагане на външна силикатна мазилка върху мрежа по цокли и топла връзка</t>
  </si>
  <si>
    <t>Полагане на фаянсови плочи върху теракол по стени в санитарни помещения</t>
  </si>
  <si>
    <t>Полагане на плочи противоплъзгащ гранитогрес по под на теракол</t>
  </si>
  <si>
    <t>Полагане на  противоплъзгащи теракотни плочи по под на теракол</t>
  </si>
  <si>
    <t>Изпълнение на настилка от противоплъзгащ мразоустойчив гранитогрес  по външни рампа, стълби и площадки</t>
  </si>
  <si>
    <t>Доставка и монтаж на хидроизолация усилен воалит със и без посипка- 2 пласта "топла връзка"</t>
  </si>
  <si>
    <t>Доставка и монтаж на система от пожароустойчив гипсокартон едностранно с алуминиева носеща конструкция и необходимите крепежни елементи за затваряне на фуги между стени и ограждащите термопанели</t>
  </si>
  <si>
    <t xml:space="preserve">Доставка и монтаж на подвижна ръкохватка за хора с увреждания в тоалетна към съблекалня </t>
  </si>
  <si>
    <t>Доставка и монтаж на кабина за преобличане</t>
  </si>
  <si>
    <t>Доставка и монтаж на седалка за баня в душ-кабини за хора с увреждания</t>
  </si>
  <si>
    <t>Доставка и монтаж на дръжка за баня в душ-кабини за хора с увреждания</t>
  </si>
  <si>
    <t>к-т</t>
  </si>
  <si>
    <t>Доставка и монтаж на PVC дограма прозорци - пет камерен профил, отваряеми - по спесификация</t>
  </si>
  <si>
    <t>ЧАСТ "КОНСТРУКТИВНА"</t>
  </si>
  <si>
    <t>ЧАСТ "ЕЛЕКТРОТЕХНИЧЕСКА"</t>
  </si>
  <si>
    <t>ЧАСТ "ПОЖАРОИЗВЕСТЯВАНЕ"</t>
  </si>
  <si>
    <t>ЧАСТ "ОВК"</t>
  </si>
  <si>
    <t>ЧАСТ "ВиК"</t>
  </si>
  <si>
    <t>ЧАСТ "ВЕРТИКАЛНА ПЛАНИРОВКА"</t>
  </si>
  <si>
    <r>
      <t xml:space="preserve">Полипропиленови тръби с алуминиева вложка, вкл. фасонни парчета, диаметър </t>
    </r>
    <r>
      <rPr>
        <b/>
        <sz val="12"/>
        <color theme="1"/>
        <rFont val="Times New Roman"/>
        <family val="1"/>
        <charset val="204"/>
      </rPr>
      <t>Ø20mm</t>
    </r>
    <r>
      <rPr>
        <sz val="12"/>
        <color theme="1"/>
        <rFont val="Times New Roman"/>
        <family val="1"/>
        <charset val="204"/>
      </rPr>
      <t>,     PN 16atm, за студена вода</t>
    </r>
  </si>
  <si>
    <t>m'</t>
  </si>
  <si>
    <r>
      <t xml:space="preserve">Полипропиленови тръби с алуминиева вложка, вкл. фасонни парчета, диаметър </t>
    </r>
    <r>
      <rPr>
        <b/>
        <sz val="12"/>
        <color theme="1"/>
        <rFont val="Times New Roman"/>
        <family val="1"/>
        <charset val="204"/>
      </rPr>
      <t>Ø25mm</t>
    </r>
    <r>
      <rPr>
        <sz val="12"/>
        <color theme="1"/>
        <rFont val="Times New Roman"/>
        <family val="1"/>
        <charset val="204"/>
      </rPr>
      <t>, PN 16atm, за студена вода</t>
    </r>
  </si>
  <si>
    <r>
      <t xml:space="preserve">Полипропиленови тръби с алуминиева вложка, вкл. фасонни парчета, диаметър </t>
    </r>
    <r>
      <rPr>
        <b/>
        <sz val="12"/>
        <color theme="1"/>
        <rFont val="Times New Roman"/>
        <family val="1"/>
        <charset val="204"/>
      </rPr>
      <t>Ø32mm</t>
    </r>
    <r>
      <rPr>
        <sz val="12"/>
        <color theme="1"/>
        <rFont val="Times New Roman"/>
        <family val="1"/>
        <charset val="204"/>
      </rPr>
      <t>, PN 16atm, за студена вода</t>
    </r>
  </si>
  <si>
    <r>
      <t xml:space="preserve">Полипропиленови тръби с алуминиева вложка, вкл. фасонни парчета, диаметър </t>
    </r>
    <r>
      <rPr>
        <b/>
        <sz val="12"/>
        <color theme="1"/>
        <rFont val="Times New Roman"/>
        <family val="1"/>
        <charset val="204"/>
      </rPr>
      <t>Ø40mm</t>
    </r>
    <r>
      <rPr>
        <sz val="12"/>
        <color theme="1"/>
        <rFont val="Times New Roman"/>
        <family val="1"/>
        <charset val="204"/>
      </rPr>
      <t>, PN 16atm, за студена вода</t>
    </r>
  </si>
  <si>
    <r>
      <t xml:space="preserve">Полипропиленови тръби с алуминиева вложка, вкл. фасонни парчета, с  диаметър </t>
    </r>
    <r>
      <rPr>
        <b/>
        <sz val="12"/>
        <color theme="1"/>
        <rFont val="Times New Roman"/>
        <family val="1"/>
        <charset val="204"/>
      </rPr>
      <t>Ø20mm</t>
    </r>
    <r>
      <rPr>
        <sz val="12"/>
        <color theme="1"/>
        <rFont val="Times New Roman"/>
        <family val="1"/>
        <charset val="204"/>
      </rPr>
      <t>,PN 20atm, за топла вода</t>
    </r>
  </si>
  <si>
    <r>
      <t xml:space="preserve">Полипропиленови тръби с алуминиева вложка, вкл. фасонни парчета, с  диаметър </t>
    </r>
    <r>
      <rPr>
        <b/>
        <sz val="12"/>
        <color theme="1"/>
        <rFont val="Times New Roman"/>
        <family val="1"/>
        <charset val="204"/>
      </rPr>
      <t>Ø25mm</t>
    </r>
    <r>
      <rPr>
        <sz val="12"/>
        <color theme="1"/>
        <rFont val="Times New Roman"/>
        <family val="1"/>
        <charset val="204"/>
      </rPr>
      <t>,PN 20atm, за топла вода</t>
    </r>
  </si>
  <si>
    <r>
      <t xml:space="preserve">Полипропиленови тръби с алуминиева вложка, вкл. фасонни парчета, с  диаметър </t>
    </r>
    <r>
      <rPr>
        <b/>
        <sz val="12"/>
        <color theme="1"/>
        <rFont val="Times New Roman"/>
        <family val="1"/>
        <charset val="204"/>
      </rPr>
      <t>Ø32mm</t>
    </r>
    <r>
      <rPr>
        <sz val="12"/>
        <color theme="1"/>
        <rFont val="Times New Roman"/>
        <family val="1"/>
        <charset val="204"/>
      </rPr>
      <t>,PN 20atm, за топла вода</t>
    </r>
  </si>
  <si>
    <r>
      <t xml:space="preserve">Полипропиленови тръби с алуминиева вложка, вкл. фасонни парчета, с  диаметър </t>
    </r>
    <r>
      <rPr>
        <b/>
        <sz val="12"/>
        <color theme="1"/>
        <rFont val="Times New Roman"/>
        <family val="1"/>
        <charset val="204"/>
      </rPr>
      <t>Ø40mm</t>
    </r>
    <r>
      <rPr>
        <sz val="12"/>
        <color theme="1"/>
        <rFont val="Times New Roman"/>
        <family val="1"/>
        <charset val="204"/>
      </rPr>
      <t>,PN 20atm, за топла вода</t>
    </r>
  </si>
  <si>
    <r>
      <t xml:space="preserve">Полиетиленови тръби(PE-HD) , вкл. фасонни парчета, с  диаметър </t>
    </r>
    <r>
      <rPr>
        <b/>
        <sz val="12"/>
        <color theme="1"/>
        <rFont val="Times New Roman"/>
        <family val="1"/>
        <charset val="204"/>
      </rPr>
      <t>Ø50mm</t>
    </r>
    <r>
      <rPr>
        <sz val="12"/>
        <color theme="1"/>
        <rFont val="Times New Roman"/>
        <family val="1"/>
        <charset val="204"/>
      </rPr>
      <t>,PN 16atm, за студена вода</t>
    </r>
  </si>
  <si>
    <r>
      <t xml:space="preserve">Сферичен </t>
    </r>
    <r>
      <rPr>
        <b/>
        <sz val="12"/>
        <color theme="1"/>
        <rFont val="Times New Roman"/>
        <family val="1"/>
        <charset val="204"/>
      </rPr>
      <t>СК Ø1/2“</t>
    </r>
    <r>
      <rPr>
        <sz val="12"/>
        <color theme="1"/>
        <rFont val="Times New Roman"/>
        <family val="1"/>
        <charset val="204"/>
      </rPr>
      <t xml:space="preserve">   (Ø20 mm)</t>
    </r>
  </si>
  <si>
    <r>
      <t>Сферичен</t>
    </r>
    <r>
      <rPr>
        <b/>
        <sz val="12"/>
        <color theme="1"/>
        <rFont val="Times New Roman"/>
        <family val="1"/>
        <charset val="204"/>
      </rPr>
      <t xml:space="preserve"> СК Ø3/4</t>
    </r>
    <r>
      <rPr>
        <sz val="12"/>
        <color theme="1"/>
        <rFont val="Times New Roman"/>
        <family val="1"/>
        <charset val="204"/>
      </rPr>
      <t>“   (Ø25 mm)</t>
    </r>
  </si>
  <si>
    <r>
      <t>Сферичен</t>
    </r>
    <r>
      <rPr>
        <b/>
        <sz val="12"/>
        <color theme="1"/>
        <rFont val="Times New Roman"/>
        <family val="1"/>
        <charset val="204"/>
      </rPr>
      <t xml:space="preserve"> СК Ø1</t>
    </r>
    <r>
      <rPr>
        <sz val="12"/>
        <color theme="1"/>
        <rFont val="Times New Roman"/>
        <family val="1"/>
        <charset val="204"/>
      </rPr>
      <t>“   (Ø32 mm)</t>
    </r>
  </si>
  <si>
    <r>
      <t xml:space="preserve">Сферичен </t>
    </r>
    <r>
      <rPr>
        <b/>
        <sz val="12"/>
        <color theme="1"/>
        <rFont val="Times New Roman"/>
        <family val="1"/>
        <charset val="204"/>
      </rPr>
      <t xml:space="preserve">СК  </t>
    </r>
    <r>
      <rPr>
        <sz val="12"/>
        <color theme="1"/>
        <rFont val="Times New Roman"/>
        <family val="1"/>
        <charset val="204"/>
      </rPr>
      <t>с изпразнител</t>
    </r>
    <r>
      <rPr>
        <b/>
        <sz val="12"/>
        <color theme="1"/>
        <rFont val="Times New Roman"/>
        <family val="1"/>
        <charset val="204"/>
      </rPr>
      <t xml:space="preserve"> Ø 3/4“</t>
    </r>
    <r>
      <rPr>
        <sz val="12"/>
        <color theme="1"/>
        <rFont val="Times New Roman"/>
        <family val="1"/>
        <charset val="204"/>
      </rPr>
      <t xml:space="preserve">  (Ø25 mm)</t>
    </r>
  </si>
  <si>
    <r>
      <t xml:space="preserve">Сферичен </t>
    </r>
    <r>
      <rPr>
        <b/>
        <sz val="12"/>
        <color theme="1"/>
        <rFont val="Times New Roman"/>
        <family val="1"/>
        <charset val="204"/>
      </rPr>
      <t xml:space="preserve">СК  </t>
    </r>
    <r>
      <rPr>
        <sz val="12"/>
        <color theme="1"/>
        <rFont val="Times New Roman"/>
        <family val="1"/>
        <charset val="204"/>
      </rPr>
      <t>с изпразнител</t>
    </r>
    <r>
      <rPr>
        <b/>
        <sz val="12"/>
        <color theme="1"/>
        <rFont val="Times New Roman"/>
        <family val="1"/>
        <charset val="204"/>
      </rPr>
      <t xml:space="preserve"> Ø 1“</t>
    </r>
    <r>
      <rPr>
        <sz val="12"/>
        <color theme="1"/>
        <rFont val="Times New Roman"/>
        <family val="1"/>
        <charset val="204"/>
      </rPr>
      <t xml:space="preserve">  (Ø32 mm)</t>
    </r>
  </si>
  <si>
    <r>
      <t xml:space="preserve">Сферичен </t>
    </r>
    <r>
      <rPr>
        <b/>
        <sz val="12"/>
        <color theme="1"/>
        <rFont val="Times New Roman"/>
        <family val="1"/>
        <charset val="204"/>
      </rPr>
      <t xml:space="preserve">СК  </t>
    </r>
    <r>
      <rPr>
        <sz val="12"/>
        <color theme="1"/>
        <rFont val="Times New Roman"/>
        <family val="1"/>
        <charset val="204"/>
      </rPr>
      <t>с изпразнител</t>
    </r>
    <r>
      <rPr>
        <b/>
        <sz val="12"/>
        <color theme="1"/>
        <rFont val="Times New Roman"/>
        <family val="1"/>
        <charset val="204"/>
      </rPr>
      <t xml:space="preserve"> Ø11/ 2“</t>
    </r>
    <r>
      <rPr>
        <sz val="12"/>
        <color theme="1"/>
        <rFont val="Times New Roman"/>
        <family val="1"/>
        <charset val="204"/>
      </rPr>
      <t xml:space="preserve">  (Ø40 mm)</t>
    </r>
  </si>
  <si>
    <r>
      <t xml:space="preserve">Сферичен </t>
    </r>
    <r>
      <rPr>
        <b/>
        <sz val="12"/>
        <color theme="1"/>
        <rFont val="Times New Roman"/>
        <family val="1"/>
        <charset val="204"/>
      </rPr>
      <t xml:space="preserve">СК  </t>
    </r>
    <r>
      <rPr>
        <sz val="12"/>
        <color theme="1"/>
        <rFont val="Times New Roman"/>
        <family val="1"/>
        <charset val="204"/>
      </rPr>
      <t>с изпразнител</t>
    </r>
    <r>
      <rPr>
        <b/>
        <sz val="12"/>
        <color theme="1"/>
        <rFont val="Times New Roman"/>
        <family val="1"/>
        <charset val="204"/>
      </rPr>
      <t xml:space="preserve">  2“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</si>
  <si>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Обратен клапан </t>
    </r>
    <r>
      <rPr>
        <b/>
        <sz val="12"/>
        <color theme="1"/>
        <rFont val="Times New Roman"/>
        <family val="1"/>
        <charset val="204"/>
      </rPr>
      <t>Ø 1“ (Ø32 mm)</t>
    </r>
  </si>
  <si>
    <r>
      <t xml:space="preserve">Обратен клапан </t>
    </r>
    <r>
      <rPr>
        <b/>
        <sz val="12"/>
        <color theme="1"/>
        <rFont val="Times New Roman"/>
        <family val="1"/>
        <charset val="204"/>
      </rPr>
      <t>Ø11/2“(Ø40 mm)</t>
    </r>
  </si>
  <si>
    <t xml:space="preserve">Клапан за тоалетно казанче </t>
  </si>
  <si>
    <t>СМЕСИТЕЛ ЗА ТОАЛЕТНА МИВКА - тип "седящ", CK Ф20- 2бр.</t>
  </si>
  <si>
    <t>СМЕСИТЕЛ ЗА ТОАЛЕТНА МИВКА за инвалиди - тип "седящ", CK Ф20- 2бр.</t>
  </si>
  <si>
    <t>СМЕСИТЕЛ ЗА ТОАЛЕТНА МИВКА /техническо пом./</t>
  </si>
  <si>
    <t>МЕКИ ВРЪЗКИ (за смесителни батерии)  3/4"  L=0,60 сm</t>
  </si>
  <si>
    <t>СМЕСИТЕЛ ЗА ДУШ</t>
  </si>
  <si>
    <t>СМЕСИТЕЛ ЗА ДУШ за инвалиди</t>
  </si>
  <si>
    <t>СМЕСИТЕЛ АУСГУСТ</t>
  </si>
  <si>
    <r>
      <t>Бойлер  вертикален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V=1500л. , съгл.част ОВК</t>
    </r>
  </si>
  <si>
    <t>ПРЕДПАЗЕН ВЕНТИЛ 11/2" (към бойлер)</t>
  </si>
  <si>
    <t>КОМПЛЕКТ ВОДОМЕРЕН ВЪЗЕЛ (контролен  ) с изход за дистанционно отчитане(спирателен кран Ф50,ВОДОМЕР КВВ 20/30 DN40 с импулсен изход  Qоп=10 m3 /h;Qмаx=20,0 m3 /h; обратен клапан, спирателен кран с изпускател Ф50  )</t>
  </si>
  <si>
    <t>Циркулационна помпа  Q =0,50l/sec;H=2,00m</t>
  </si>
  <si>
    <t>ВОДОПРОВОД ОТ ПОЦИНКОВАНИ ТРЪБИ 2''</t>
  </si>
  <si>
    <t>ТОПЛОИЗОЛАЦИЯ  ЗА ТРЪБИ 2 " от микропореста
гума с коефициент на топлопроводност l = 0,040 W/K.m,С ДЕБЕЛИНА  d= 32мм</t>
  </si>
  <si>
    <t>ДОСТАВКА И МОНТАЖ ПРОТИВОПОЖАРНИ КРАНОВЕ /шкаф, шланг, ролка, струйник, съединителна гайка, кран/</t>
  </si>
  <si>
    <r>
      <t>Скоби с гумена подложка за закрепване на РЕ тръби с диаметър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Ø50mm, включително шпилки и дюбели</t>
    </r>
  </si>
  <si>
    <r>
      <t>Скоби с гумена подложка за закрепване на РРтръби с диаметър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Ø40mm, включително шпилки и дюбели</t>
    </r>
  </si>
  <si>
    <r>
      <t>Скоби с гумена подложка за закрепване на РРтръби с диаметър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Ø32mm, включително шпилки и дюбели</t>
    </r>
  </si>
  <si>
    <r>
      <t>Скоби с гумена подложка за закрепване на РРтръби с диаметър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Ø25mm, включително шпилки и дюбели</t>
    </r>
  </si>
  <si>
    <r>
      <t>Скоби с гумена подложка за закрепване на РРтръби с диаметър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Ø20mm, включително шпилки и дюбели</t>
    </r>
  </si>
  <si>
    <r>
      <t xml:space="preserve">Изолация на водопровод за  студена вода </t>
    </r>
    <r>
      <rPr>
        <b/>
        <sz val="12"/>
        <color theme="1"/>
        <rFont val="Times New Roman"/>
        <family val="1"/>
        <charset val="204"/>
      </rPr>
      <t>Ø50</t>
    </r>
    <r>
      <rPr>
        <sz val="12"/>
        <color theme="1"/>
        <rFont val="Times New Roman"/>
        <family val="1"/>
        <charset val="204"/>
      </rPr>
      <t>mm микропореста гума 9,5mm</t>
    </r>
  </si>
  <si>
    <r>
      <t xml:space="preserve">Изолация на водопровод за  студена вода </t>
    </r>
    <r>
      <rPr>
        <b/>
        <sz val="12"/>
        <color theme="1"/>
        <rFont val="Times New Roman"/>
        <family val="1"/>
        <charset val="204"/>
      </rPr>
      <t>Ø40</t>
    </r>
    <r>
      <rPr>
        <sz val="12"/>
        <color theme="1"/>
        <rFont val="Times New Roman"/>
        <family val="1"/>
        <charset val="204"/>
      </rPr>
      <t>mm микропореста гума 9,5mm</t>
    </r>
  </si>
  <si>
    <r>
      <t xml:space="preserve">Изолация на водопровод за  студена вода </t>
    </r>
    <r>
      <rPr>
        <b/>
        <sz val="12"/>
        <color theme="1"/>
        <rFont val="Times New Roman"/>
        <family val="1"/>
        <charset val="204"/>
      </rPr>
      <t>Ø32</t>
    </r>
    <r>
      <rPr>
        <sz val="12"/>
        <color theme="1"/>
        <rFont val="Times New Roman"/>
        <family val="1"/>
        <charset val="204"/>
      </rPr>
      <t>mm микропореста гума 9,5mm</t>
    </r>
  </si>
  <si>
    <r>
      <t xml:space="preserve">Изолация на водопровод за студена вода </t>
    </r>
    <r>
      <rPr>
        <b/>
        <sz val="12"/>
        <color theme="1"/>
        <rFont val="Times New Roman"/>
        <family val="1"/>
        <charset val="204"/>
      </rPr>
      <t xml:space="preserve">Ø25mm </t>
    </r>
    <r>
      <rPr>
        <sz val="12"/>
        <color theme="1"/>
        <rFont val="Times New Roman"/>
        <family val="1"/>
        <charset val="204"/>
      </rPr>
      <t>микропореста гума 9,5mm</t>
    </r>
  </si>
  <si>
    <r>
      <t xml:space="preserve">Изолация на водопровод за, за студена  вода </t>
    </r>
    <r>
      <rPr>
        <b/>
        <sz val="12"/>
        <color theme="1"/>
        <rFont val="Times New Roman"/>
        <family val="1"/>
        <charset val="204"/>
      </rPr>
      <t xml:space="preserve">Ø20mm </t>
    </r>
    <r>
      <rPr>
        <sz val="12"/>
        <color theme="1"/>
        <rFont val="Times New Roman"/>
        <family val="1"/>
        <charset val="204"/>
      </rPr>
      <t>микропреста гума 9,5mm</t>
    </r>
  </si>
  <si>
    <r>
      <t xml:space="preserve">Изолация на водопровод за топла    вода с диаметър </t>
    </r>
    <r>
      <rPr>
        <b/>
        <sz val="12"/>
        <color theme="1"/>
        <rFont val="Times New Roman"/>
        <family val="1"/>
        <charset val="204"/>
      </rPr>
      <t xml:space="preserve"> Ø20  </t>
    </r>
    <r>
      <rPr>
        <sz val="12"/>
        <color theme="1"/>
        <rFont val="Times New Roman"/>
        <family val="1"/>
        <charset val="204"/>
      </rPr>
      <t>с микропореста гума19mm</t>
    </r>
  </si>
  <si>
    <r>
      <t xml:space="preserve">Изолация на водопровод за топла    вода с диаметър </t>
    </r>
    <r>
      <rPr>
        <b/>
        <sz val="12"/>
        <color theme="1"/>
        <rFont val="Times New Roman"/>
        <family val="1"/>
        <charset val="204"/>
      </rPr>
      <t xml:space="preserve"> Ø25  </t>
    </r>
    <r>
      <rPr>
        <sz val="12"/>
        <color theme="1"/>
        <rFont val="Times New Roman"/>
        <family val="1"/>
        <charset val="204"/>
      </rPr>
      <t>с микропореста гума19mm</t>
    </r>
  </si>
  <si>
    <r>
      <t xml:space="preserve">Изолация на водопровод за топла    вода с диаметър </t>
    </r>
    <r>
      <rPr>
        <b/>
        <sz val="12"/>
        <color theme="1"/>
        <rFont val="Times New Roman"/>
        <family val="1"/>
        <charset val="204"/>
      </rPr>
      <t xml:space="preserve"> Ø32  </t>
    </r>
    <r>
      <rPr>
        <sz val="12"/>
        <color theme="1"/>
        <rFont val="Times New Roman"/>
        <family val="1"/>
        <charset val="204"/>
      </rPr>
      <t>с микропореста гума19mm</t>
    </r>
  </si>
  <si>
    <r>
      <t xml:space="preserve">Изолация на водопровод за топла    вода с диаметър </t>
    </r>
    <r>
      <rPr>
        <b/>
        <sz val="12"/>
        <color theme="1"/>
        <rFont val="Times New Roman"/>
        <family val="1"/>
        <charset val="204"/>
      </rPr>
      <t xml:space="preserve"> Ø40  </t>
    </r>
    <r>
      <rPr>
        <sz val="12"/>
        <color theme="1"/>
        <rFont val="Times New Roman"/>
        <family val="1"/>
        <charset val="204"/>
      </rPr>
      <t>с микропореста гума19mm</t>
    </r>
  </si>
  <si>
    <t>ОБСАДНА ТРЪБА DN80</t>
  </si>
  <si>
    <t>ОБСАДНА ТРЪБА DN65</t>
  </si>
  <si>
    <t>ОБСАДНА ТРЪБА DN50</t>
  </si>
  <si>
    <t>ОБСАДНА ТРЪБА DN40</t>
  </si>
  <si>
    <t>ОБСАДНА ТРЪБА DN32</t>
  </si>
  <si>
    <t>KОМПЕНСАТОР ЗА ТОПЛА И ЦИРКУЛАЦИОННА ВОДА ф20, PN20</t>
  </si>
  <si>
    <t>KОМПЕНСАТОР ЗА ТОПЛА И ЦИРКУЛАЦИОННА ВОДА ф25, PN20</t>
  </si>
  <si>
    <t>KОМПЕНСАТОР ЗА ТОПЛА И ЦИРКУЛАЦИОННА ВОДА ф32, PN20</t>
  </si>
  <si>
    <t>KОМПЕНСАТОР ЗА ТОПЛА И ЦИРКУЛАЦИОННА ВОДА ф40, PN20</t>
  </si>
  <si>
    <t>Промиване и дезинфекция на водопроводната мрежа</t>
  </si>
  <si>
    <t xml:space="preserve">Изпитване водопровод </t>
  </si>
  <si>
    <t xml:space="preserve">PVC-ТРЪБИ  Ф160 - SN4 МУФЕНИ С ЛЕПЕНИ ВРЪЗКИ ЗА КАНАЛИЗАЦИЯ НА СГРАДИ  -вкл. фасонни части </t>
  </si>
  <si>
    <t xml:space="preserve">PVC-ТРЪБИ  Ф110 - SN4 МУФЕНИ С ЛЕПЕНИ ВРЪЗКИ ЗА КАНАЛИЗАЦИЯ НА СГРАДИ  -вкл. фасонни части </t>
  </si>
  <si>
    <t xml:space="preserve">PVC-ТРЪБИ  Ф110 - SN2 МУФЕНИ С ЛЕПЕНИ ВРЪЗКИ ЗА КАНАЛИЗАЦИЯ НА СГРАДИ  -вкл. фасонни части </t>
  </si>
  <si>
    <t>PVC-ТРЪБИ МУФЕНИ С ЛЕПЕНИ ВРЪЗКИ ЗА КАНАЛИЗАЦИЯ НА СГРАДИ С ДИАМ.Ф50-вкл. фасонни части</t>
  </si>
  <si>
    <t>СКОБИ С ГУМЕНА ПОДЛОЖКА НА ЗАКРЕПВАНЕ НА ТРЪБИ DN100</t>
  </si>
  <si>
    <t xml:space="preserve">КЛОЗЕТНИ СЕДАЛА С ФАЯНСОВО КАЗАНЧЕ НИСКОПРОМИВНО С PVC ПРОМИВНА ТРЪБА </t>
  </si>
  <si>
    <t xml:space="preserve">КЛОЗЕТНИ СЕДАЛА  за инвалиди С ФАЯНСОВО КАЗАНЧЕ НИСКОПРОМИВНО С PVC ПРОМИВНА ТРЪБА  </t>
  </si>
  <si>
    <t>ПИСОАР</t>
  </si>
  <si>
    <t>ТОАЛЕТНА МИВКА/ фаянсова – среден формат /В КОМПЛЕКТ СЪС СИФОН</t>
  </si>
  <si>
    <t>ТОАЛЕТНА МИВКА за инвалиди / фаянсова – среден формат /В КОМПЛЕКТ СЪС СИФОН</t>
  </si>
  <si>
    <t>АУСГУС</t>
  </si>
  <si>
    <t>ПОДОВ СИФОН ∅100 с воден затвор</t>
  </si>
  <si>
    <t>ПОДОВ СИФОН ∅75 с воден затвор</t>
  </si>
  <si>
    <t>ПОДОВ СИФОН ∅50 с воден затвор</t>
  </si>
  <si>
    <t>ОБСАДНИ ТРЪБИ DN200</t>
  </si>
  <si>
    <t>ОТВОДНИТЕЛЕН УЛЕЙ( ПОД ДУШ) L=0,90m</t>
  </si>
  <si>
    <t>ВЕНТИЛАЦИОННИ ШАПКИ ЗА ОТДУШНИЦИ НА КАНАЛИЗАЦИЯ Ф110</t>
  </si>
  <si>
    <t>ПРОТИВОВАКУУМНА КЛАПА Ф110</t>
  </si>
  <si>
    <t>РЕВИЗИОННИ ОТВОРИ Ф110</t>
  </si>
  <si>
    <t xml:space="preserve">PVC-ТРЪБИ  Ф110 - SN4 МУФЕНИ С ЛЕПЕНИ ВРЪЗКИ - ЗА ВОДОСТОЧНИ ТРЪБИ  -вкл. фасонни части </t>
  </si>
  <si>
    <t xml:space="preserve">PVC-ТРЪБИ  Ф110 - SN2 МУФЕНИ С ЛЕПЕНИ ВРЪЗКИ - ЗА ВОДОСТОЧНИ ТРЪБИ  -вкл. фасонни части </t>
  </si>
  <si>
    <t>РЕВИЗИОННИ ОТВОРИ Ф110 -ВОДОСТОЧНИ ТРЪБИ</t>
  </si>
  <si>
    <t>72- ЧАСОВА ПРОБА НА КАНАЛИЗАЦИЯТА</t>
  </si>
  <si>
    <t>ВОДОПРОВОД</t>
  </si>
  <si>
    <t>КАНАЛИЗАЦИЯ</t>
  </si>
  <si>
    <t>ПЛОЩАДКОВИ ВРЪЗКИ</t>
  </si>
  <si>
    <t xml:space="preserve">ПОДЛОЖКИ и ЗАСИПКИ ОТ ПЯСЪК </t>
  </si>
  <si>
    <t>ИЗКОП С ОГРАНИЧЕНИ ШИРИНИ В ЗЕМНИ ПОЧВИ</t>
  </si>
  <si>
    <t>ЗАСИПВАНЕ  и ТРАМБОВАНЕ НА ИЗКОПИ С ОГРАНИЧЕНИ ШИРИНИ - всички скални почви</t>
  </si>
  <si>
    <t>ДОСТАВКА И МОНТАЖ НА РО Ф160</t>
  </si>
  <si>
    <t>ИЗГРАЖДАНЕ НА РЕВИЗИОННА ШАХТА до 1м</t>
  </si>
  <si>
    <t>СИГНАЛНА ЛЕНТА</t>
  </si>
  <si>
    <t>ИЗВОЗВАНЕ НА ИЗЛИШНИ ЗЕМНИ МАСИ</t>
  </si>
  <si>
    <t>ВОДОПРОВОДИ ОТ ТРЪБИ В ГОТОВ ИЗКОП ИЗВЪН СГРАДИ PE-HD, PN10 Ф50</t>
  </si>
  <si>
    <t>КАНАЛИЗАЦИЯ ОТ PVC-U SN8 ТРЪБИ В ГОТОВ ИЗКОП ИЗВЪН СГРАДИ  Ф200</t>
  </si>
  <si>
    <t>КАНАЛИЗАЦИЯ ОТ PVC-U SN8 ТРЪБИ В ГОТОВ ИЗКОП ИЗВЪН СГРАДИ  Ф160</t>
  </si>
  <si>
    <t>БЕТОНОВ КОЖУХ DN100 ( за площадков водопровод)</t>
  </si>
  <si>
    <t>БЕТОНОВ КОЖУХ DN250 ( за площадкова канализация)</t>
  </si>
  <si>
    <t>БЕТОНОВ КОЖУХ DN300 ( за площадкова канализация)</t>
  </si>
  <si>
    <r>
      <t>m</t>
    </r>
    <r>
      <rPr>
        <vertAlign val="superscript"/>
        <sz val="12"/>
        <rFont val="Times New Roman"/>
        <family val="1"/>
        <charset val="204"/>
      </rPr>
      <t>3</t>
    </r>
  </si>
  <si>
    <t>ЗЕМНИ  РАБОТИ</t>
  </si>
  <si>
    <t>НАПРАВА НА ТРОТОАРНО ПРОСТРАНСТВО</t>
  </si>
  <si>
    <t>Доставка и полагане на бетонови бордюри</t>
  </si>
  <si>
    <t>Доставка и полагане на  бетонови плочи 40/40/5</t>
  </si>
  <si>
    <r>
      <t>m</t>
    </r>
    <r>
      <rPr>
        <vertAlign val="superscript"/>
        <sz val="12"/>
        <rFont val="Times New Roman"/>
        <family val="1"/>
        <charset val="204"/>
      </rPr>
      <t>2</t>
    </r>
  </si>
  <si>
    <t>СИЛОВА ИНСТАЛАЦИЯ</t>
  </si>
  <si>
    <t>Свързване на съоръжения с кабел със сечение до 2,5мм2</t>
  </si>
  <si>
    <t>Свързване на съоръжения с кабел със сечение над 2,5мм2</t>
  </si>
  <si>
    <t>ОСВЕТИТЕЛНА ИНСТАЛАЦИЯ</t>
  </si>
  <si>
    <t>Направа на дребна метална констукция за защита на осв. тела във физкултурен салон</t>
  </si>
  <si>
    <t>кг.</t>
  </si>
  <si>
    <t>МЪЛНИЕЗАЩИТНА ИНСТАЛАЦИЯ</t>
  </si>
  <si>
    <t>СЪОРЪЖЕНИЯ</t>
  </si>
  <si>
    <t>Доставка на табло РТф по схема</t>
  </si>
  <si>
    <t>Монтаж на табло РТф</t>
  </si>
  <si>
    <t>Доставка на допълнителна апаратура в табло РТкот по схема</t>
  </si>
  <si>
    <t>Монтаж на допълнителна апаратура в табло РТкот по схема</t>
  </si>
  <si>
    <t>Доставка на допълнителна апаратура в табло ГРТ по схема</t>
  </si>
  <si>
    <t>Монтаж на допълнителна апаратура в табло ГРТ по схема</t>
  </si>
  <si>
    <t>ПУСКОВО-НАЛАДЪЧНИ РАБОТИ</t>
  </si>
  <si>
    <t>ЛАБОРАТОРНО ИЗМЕРВАНЕ НА ОБЕКТА</t>
  </si>
  <si>
    <t>ДОСТАВКА И ОБОРУДВАНЕ</t>
  </si>
  <si>
    <t>Конвенционален контролен панел за мин. 2бр. линии, к-т с токозахранващо устройство</t>
  </si>
  <si>
    <t>Акумулаторни батерии 12V</t>
  </si>
  <si>
    <t>Конвенционален оптично-димен детектор</t>
  </si>
  <si>
    <t>Конвенционален термичен детектор</t>
  </si>
  <si>
    <t>Основа за конвенционални детектори</t>
  </si>
  <si>
    <t>Изнесен светлинен индикатор за датчик</t>
  </si>
  <si>
    <t>Сирена вътрешна, конвенционална</t>
  </si>
  <si>
    <t>Сирена с флаш-лампа - за външен монтаж</t>
  </si>
  <si>
    <t>Основа за сирени</t>
  </si>
  <si>
    <t>Телефонен дайлър</t>
  </si>
  <si>
    <t>Доставка на кабел J-Y(St)Y FR 2x0,5мм2</t>
  </si>
  <si>
    <t>Доставка на гофрирани тръби ф20мм</t>
  </si>
  <si>
    <t>Доставка на гладки тръби ф20мм</t>
  </si>
  <si>
    <t>МОНТАЖ И ПУСКОВО-НАЛАДЪЧНИ РАБОТИ</t>
  </si>
  <si>
    <t>Монтаж, програмиране и пуск на конвенционален контролен панел за мин. 2бр. линии, к-т с токозахранващо устройство</t>
  </si>
  <si>
    <t>Монтаж и пуско-наладъчни работи на конвенционален оптично-димен детектор</t>
  </si>
  <si>
    <t>Монтаж и пуско-наладъчни работи на конвенционален термичен детектор</t>
  </si>
  <si>
    <t>Монтаж и пуско-наладъчни работи на основа за конвенционални детектори</t>
  </si>
  <si>
    <t>Монтаж и пуско-наладъчни работи на изнесен светлинен индикатор за датчик</t>
  </si>
  <si>
    <t>Монтаж и пуско-наладъчни работи на сирена вътрешна, конвенционална</t>
  </si>
  <si>
    <t>Монтаж и пуско-наладъчни работи на сирена с флаш-лампа - за външен монтаж</t>
  </si>
  <si>
    <t>Монтаж и пуско-наладъчни работи на основа за сирени</t>
  </si>
  <si>
    <t>Монтаж и пуско-наладъчни работи на телефонен дайлър</t>
  </si>
  <si>
    <t>Полагане на кабел J-Y(St)Y FR 2x0,5мм2 над двойни тавани и по метална констукция</t>
  </si>
  <si>
    <t>Изтегляне на кабел J-Y(St)Y FR 2x0,5мм2 в тръба</t>
  </si>
  <si>
    <t>Монтаж на гофрирани тръби ф20мм</t>
  </si>
  <si>
    <t>Монтаж на гладки тръби ф20мм</t>
  </si>
  <si>
    <t>Настройка на системата</t>
  </si>
  <si>
    <t>72 часова пробна експлоатация</t>
  </si>
  <si>
    <t>Направа на изкоп</t>
  </si>
  <si>
    <t>Направа на насип</t>
  </si>
  <si>
    <t>ЗИДАРСКИ ДЕЙНОСТИ</t>
  </si>
  <si>
    <t>МАЗАЧЕСКИ ДЕЙНОСТИ</t>
  </si>
  <si>
    <t>ШПАКЛОВЪЧНИ ДЕЙНОСТИ</t>
  </si>
  <si>
    <t>БОЯДЖИЙСКИ ДЕЙНОСТИ</t>
  </si>
  <si>
    <t>НАСТИЛЪЧНИ ДЕЙНОСТИ</t>
  </si>
  <si>
    <t>ГИПСОКАРТОН</t>
  </si>
  <si>
    <t>ТОПЛОИЗОЛАЦИОННИ ДЕЙНОСТИ</t>
  </si>
  <si>
    <t>ОКАЧЕНИ ТАВАНИ</t>
  </si>
  <si>
    <t>ПОКРИВНИ ДЕЙНОСТИ</t>
  </si>
  <si>
    <t>ДРУГИ</t>
  </si>
  <si>
    <t xml:space="preserve"> бр.</t>
  </si>
  <si>
    <t>Доставка, полагане и уплътняване на  пясък 5 см.</t>
  </si>
  <si>
    <t>Доставка и полагане на  замазка 5 см.</t>
  </si>
  <si>
    <t>Доставка, полагане и уплътняване на  трошен  камък 0/32 до 0/45 - 10 см.</t>
  </si>
  <si>
    <t>ЗЕМНИ РАБОТИ</t>
  </si>
  <si>
    <t>Направа на машинен изкоп</t>
  </si>
  <si>
    <t>Направа на ръчен изкоп с дълбочина 10см</t>
  </si>
  <si>
    <t>Направа на обратен насип от трошен камък, уплътнен на пластове по 20см до достигане на еластичен модул 90 МРа</t>
  </si>
  <si>
    <t>КОФРАЖНИ РАБОТИ</t>
  </si>
  <si>
    <t>л.м.</t>
  </si>
  <si>
    <t>kg</t>
  </si>
  <si>
    <t>ВЕНТИЛАЦИОННА ИНСТАЛАЦИЯ ФИЗКУЛТИРЕН САЛОН</t>
  </si>
  <si>
    <t>Дoставка и монтаж на Осов вентилатор за стенен монтаж 2500m3/h; 65Pa</t>
  </si>
  <si>
    <t>Дoставка и монтаж на Гравитационна клапа за осов вентилатор с размери 450x450 mm</t>
  </si>
  <si>
    <t>Дoставка и монтаж на Дестрификационнен осов вентилатор ∅800 mm, 9000m3/h</t>
  </si>
  <si>
    <t>Метална конструкция</t>
  </si>
  <si>
    <t>Табло управление</t>
  </si>
  <si>
    <t>Дoставка и монтаж наТабло управление</t>
  </si>
  <si>
    <t>ОТОПЛИТЕЛНА ИНСТАЛАЦИЯ ФИЗКУЛТУРЕН САЛОН И ЗАЛА ТАНЦИ ГИМНАСКИКА</t>
  </si>
  <si>
    <t>Дoставка и монтаж на Водна циркулационна помпа за с дебит Q= 6 m3/h; H= 5,5 mH20</t>
  </si>
  <si>
    <t>Дoставка и монтаж на Спирателен кран DN25</t>
  </si>
  <si>
    <t>Дoставка и монтаж на Автоматичен обезвъздушител 1/2''</t>
  </si>
  <si>
    <t>Дoставка и монтаж на Спирателен кран с дренаж DN25</t>
  </si>
  <si>
    <t>Дoставка и монтаж на Спирателен кран DN65</t>
  </si>
  <si>
    <t>Дoставка и монтаж на Филтър DN65</t>
  </si>
  <si>
    <t>Дoставка и монтаж на Възвратна клапа DN65</t>
  </si>
  <si>
    <t>Доставка и монтаж на тръба  PPR ∅75x12,5 (DN65),  топлоизолирана с изолация от  микропореста гума с дебелина б=9 mm.</t>
  </si>
  <si>
    <t>м.л.</t>
  </si>
  <si>
    <t>Доставка и монтаж на тръба  PPR ∅63x10,5 (DN50),  топлоизолирана с изолация от  микропореста гума с дебелина б=9 mm.</t>
  </si>
  <si>
    <t>Доставка и монтаж на тръба  PPR ∅50x8,3 (DN40),  топлоизолирана с изолация от  микропореста гума с дебелина б=9 mm.</t>
  </si>
  <si>
    <t>Доставка и монтаж на тръба  PPR ∅40x6,7 (DN32),  топлоизолирана с изолация от  микропореста гума с дебелина б=9 mm.</t>
  </si>
  <si>
    <t>Доставка и монтаж на тръба  PPR ∅32x5,4 (DN25),  топлоизолирана с изолация от  микропореста гума с дебелина б=9 mm.</t>
  </si>
  <si>
    <t xml:space="preserve">Доставка и монтаж на коляно 90° за тръба  PPR ∅32 mm </t>
  </si>
  <si>
    <t xml:space="preserve">Доставка и монтаж на коляно 90° за тръба   PPR ∅50 mm </t>
  </si>
  <si>
    <t xml:space="preserve">Доставка и монтаж на коляно 90° за тръба   PPR ∅75 mm </t>
  </si>
  <si>
    <t xml:space="preserve">Доставка и монтаж на преход за тръба   PPR ∅75/63 mm </t>
  </si>
  <si>
    <t xml:space="preserve">Доставка и монтаж на преход за тръба   PPR ∅75/50 mm </t>
  </si>
  <si>
    <t xml:space="preserve">Доставка и монтаж на преход за тръба   PPR ∅63/50 mm </t>
  </si>
  <si>
    <t xml:space="preserve">Доставка и монтаж на преход за тръба   PPR ∅63/32 mm </t>
  </si>
  <si>
    <t xml:space="preserve">Доставка и монтаж на преход за тръба   PPR ∅50/40 mm </t>
  </si>
  <si>
    <t xml:space="preserve">Доставка и монтаж на преход за тръба   PPR ∅50/32 mm </t>
  </si>
  <si>
    <t xml:space="preserve">Доставка и монтаж на преход за тръба   PPR ∅40/32 mm </t>
  </si>
  <si>
    <t xml:space="preserve">Доставка и монтаж на тройник за тръба   PPR ∅75/∅75/∅75 mm </t>
  </si>
  <si>
    <t xml:space="preserve">Доставка и монтаж на тройник за тръба   PPR ∅63/∅63/∅63 mm </t>
  </si>
  <si>
    <t xml:space="preserve">Доставка и монтаж на тройник за тръба   PPR ∅50/∅50/∅50 mm </t>
  </si>
  <si>
    <t xml:space="preserve">Доставка и монтаж на тройник за тръба   PPR ∅40/∅40/∅40 mm </t>
  </si>
  <si>
    <t>Хидравлична проба тръбна мрежа</t>
  </si>
  <si>
    <t>kg.</t>
  </si>
  <si>
    <t>Дoставка и монтаж на Табло управление</t>
  </si>
  <si>
    <t>Водна циркулационна помпа с дебит Q=0.8 m3/h; H= 3,0мH20</t>
  </si>
  <si>
    <t xml:space="preserve">Доставка и монтаж на  колекторно  табло  за открит монтаж, комплект   подаващ колектор 1" с 12 извода 1/2'' и връщащ колектор  1" с 12 извода 1/2'' . Колекторите са окомплектовани с автоматичен обезвъздушител, спирателни кранове 1''- 2бр, мини сферични кранчета 1/2''-24бр., адаптор 1/2''- Ф16x2 -24бр.,метална колекторна кутия </t>
  </si>
  <si>
    <t xml:space="preserve">Доставка и монтаж на алуминиев радиатор - 20 глидера със строителна височина  H= 300 mm и отоплителна мощност Qот.= 1000 W, при режим на топлоносителя 60/40/18⁰C, комплект с радиаторен вентил, термоглава, секретен вентил, ръчен объзвъздушител, монтажни стойки. </t>
  </si>
  <si>
    <t xml:space="preserve">Доставка и монтаж на алуминиев радиатор - 6 глидера със строителна височина  H= 500 mm и отоплителна мощност Qот.= 300 W, при режим на топлоносителя 60/40/25⁰C, комплект с радиаторен вентил, термоглава, секретен вентил, ръчен объзвъздушител, монтажни стойки. </t>
  </si>
  <si>
    <t xml:space="preserve">Доставка и монтаж на алуминиев радиатор - 6 глидера със строителна височина  H= 800 mm и отоплителна мощност Qот.= 420 W, при режим на топлоносителя 60/40/25⁰C, комплект с радиаторен вентил, термоглава, секретен вентил, ръчен объзвъздушител, монтажни стойки. </t>
  </si>
  <si>
    <t xml:space="preserve">Доставка и монтаж на алуминиев радиатор - 16 глидера със строителна височина  H= 800 mm и отоплителна мощност Qот.= 1600 W, при режим на топлоносителя 60/40/18⁰C, комплект с радиаторен вентил, термоглава, секретен вентил, ръчен объзвъздушител, монтажни стойки. </t>
  </si>
  <si>
    <t xml:space="preserve">Доставка и монтаж на алуминиев радиатор - 16 глидера със строителна височина  H= 800 mm и отоплителна мощност Qот.= 1360 W, при режим на топлоносителя 60/40/22⁰C, комплект с радиаторен вентил, термоглава, секретен вентил, ръчен объзвъздушител, монтажни стойки. </t>
  </si>
  <si>
    <t>Доставка и монтаж на Полиетиленова тръба с алуминиева вложка Ø16x2 в гофриран шлаух.</t>
  </si>
  <si>
    <t>Дoставка и монтаж на Филтър DN25</t>
  </si>
  <si>
    <t>Дoставка и монтаж на Възвратна клапа DN25</t>
  </si>
  <si>
    <t>Доставка и монтаж на тръба  PPR ∅32x5,4 (DN20),  топлоизолирана с изолация от  микропореста гума с дебелина б=9 mm.</t>
  </si>
  <si>
    <t xml:space="preserve">Доставка и монтаж на коляно 90° за тръба  PPR ∅25 mm </t>
  </si>
  <si>
    <t xml:space="preserve">Доставка и монтаж на преход за тръба   PPR ∅32/25 mm </t>
  </si>
  <si>
    <t xml:space="preserve">Доставка и монтаж на тройник за тръба   PPR ∅35/∅32/∅32 mm </t>
  </si>
  <si>
    <t>ОТОПЛИТЕЛНА ИНСТАЛАЦИЯ САНИТАРНИ И ПОМОЩНИ ПОМЕЩЕНИЯ, ФОАЙЕТА, ТОПЛА ВРЪЗКА</t>
  </si>
  <si>
    <t>БГВ</t>
  </si>
  <si>
    <t>Доставка и монтаж на Водна циркулационна помпа с дебит Q=8.2 m3/h; H= 4 mH20</t>
  </si>
  <si>
    <t>Дoставка и монтаж на Спирателен кран DN32</t>
  </si>
  <si>
    <t>Дoставка и монтаж на възвратна клапа DN32</t>
  </si>
  <si>
    <t>Дoставка и монтаж на филтър DN32</t>
  </si>
  <si>
    <t>Доставка и монтаж на Водогреен бойлер с две серпентини за вертикален подов монтаж с обем 1500L и ел. нагревател 12 кW</t>
  </si>
  <si>
    <t>Доставка и монтаж на тръба  PPR ∅40x6,7 (DN25),  топлоизолирана с изолация от  микропореста гума с дебелина б=9 mm.</t>
  </si>
  <si>
    <t xml:space="preserve">Доставка и монтаж на коляно 90° за тръба  PPR ∅40 mm </t>
  </si>
  <si>
    <t>ТОПЛИНЕН ЦЕНТЪР</t>
  </si>
  <si>
    <t>Доставка и монтаж на Водна циркулационна помпа с дебит Q=8.2 m3/h; H= 4 Mh20</t>
  </si>
  <si>
    <t>Доставка и монтаж на комплект изолирани Колектори водосъбирател и водоразпределител DN200;  всеки окомплектован със:  
-2 бр. извода DN65 с фланци и контрафланци;
-3 бр. извода DN32 с фланци и контрафланци;
-3 бр. извода DN25 с фланци и контрафланци
-дренаж 1''
-манометър
-термометър   
-обезвъздушител
-монтажни опори
-изолация</t>
  </si>
  <si>
    <t>Доставка и монтаж на мебранен разширителен съд 250л.</t>
  </si>
  <si>
    <t xml:space="preserve">Доставка и монтаж на преизолирана тръба DN65 </t>
  </si>
  <si>
    <t xml:space="preserve">Доставка и монтаж на коляно 90° за преизолирана тръба DN65 </t>
  </si>
  <si>
    <t>Дoставка и монтаж на възвратна клапа DN65</t>
  </si>
  <si>
    <t>Дoставка и монтаж на филтър DN65</t>
  </si>
  <si>
    <t>Изкоп на канал за  полагане на преизолирани тръби</t>
  </si>
  <si>
    <t>ДОСТАВКА И МОНТАЖ НА PVC ДОГРАМА ПО ФАСАДИ</t>
  </si>
  <si>
    <t>ДОСТАВКА И МОНТАЖ НА ВЪНШНА АЛУМИНИЕВА ДОГРАМА С ПРЕКЪСНАТ ТЕРМОМОСТ</t>
  </si>
  <si>
    <t xml:space="preserve">ДОСТАВКА И МОНТАЖ НА ВЪТРЕШНА АЛУМИНИЕВА ДОГРАМА </t>
  </si>
  <si>
    <t>БЕТОНОВИ РАБОТИ</t>
  </si>
  <si>
    <t>Подложен бетон клас C12/16</t>
  </si>
  <si>
    <t>АРМИРОВЪЧНИ РАБОТИ</t>
  </si>
  <si>
    <t>СТОМАНЕНА КОНСТРУКЦИЯ</t>
  </si>
  <si>
    <t>АНТИКОРОЗИОННА ЗАЩИТА НА СТОМАНЕНА КОНСТРУКЦИЯ</t>
  </si>
  <si>
    <t>ПОЖАРОЗАЩИТА НА СТОМАНЕНА КОНСТРУКЦИЯ</t>
  </si>
  <si>
    <t xml:space="preserve">Доставка и монтаж на глидер за съществуващ нафтов котел включително и монтажен комплект </t>
  </si>
  <si>
    <t>Доставка и полагане на кабел СВТ 5х10 мм²</t>
  </si>
  <si>
    <t>Доставка и полагане на кабел СВТ 5х4 мм²</t>
  </si>
  <si>
    <t>Доставка и полагане кабел СВТ 5х2,5 мм²</t>
  </si>
  <si>
    <t>Доставка и полагане на кабел СВТ 3х4 мм²</t>
  </si>
  <si>
    <t>Доставка и полагане на кабел СВТ 3х2,5 мм²</t>
  </si>
  <si>
    <t>Доставка и полагане на кабел СВТ 2х1 мм²</t>
  </si>
  <si>
    <t>Доставка и полагане на кабел NHXH-FE I80/E30 3х1,5 мм²</t>
  </si>
  <si>
    <t>Доставка и полагане на кабел NHXH-FE I80/E30 3х2,5 мм²</t>
  </si>
  <si>
    <t>Доставка и монтаж на гофрирана тръба ф16 (вътрешно)</t>
  </si>
  <si>
    <t>Доставка и монтаж на негорима гофрирана тръба ф16 (вътрешно)</t>
  </si>
  <si>
    <t>Доставка и монтаж на плътна кабелна скара 100/60 с капак</t>
  </si>
  <si>
    <t>Доставка и монтаж на плътна кабелна скара 50/35 с капак</t>
  </si>
  <si>
    <t>Доставка и монтаж на кабелна скара 100/60 (вертикала)</t>
  </si>
  <si>
    <t>Доставка и монтаж на контакт тип "Шуко" за скрит монтаж - обикновен</t>
  </si>
  <si>
    <t>Доставка и монтаж на контакт тип "Шуко" за скрит монтаж - влагозащитен</t>
  </si>
  <si>
    <t>Доставка и монтаж на ключ обикновен за скрит монтаж</t>
  </si>
  <si>
    <t>Доставка и монтаж на ключ обикновен, IP-44 за открит монтаж</t>
  </si>
  <si>
    <t>Доставка и монтаж на конзолни кутии</t>
  </si>
  <si>
    <t>Доставка и монтаж на двойни конзолни кутии</t>
  </si>
  <si>
    <t>Доставка и монтаж на тройни конзолни кутии</t>
  </si>
  <si>
    <t>Доставка и монтаж на двойни декоративни рамки</t>
  </si>
  <si>
    <t>Доставка и монтаж на тройни декоративни рамки</t>
  </si>
  <si>
    <t>Доставка и монтаж на разклонителни кутии</t>
  </si>
  <si>
    <t>Доставка и монтаж на светодиодно осветително тяло 71W, IP-66 за монтаж на скара</t>
  </si>
  <si>
    <t xml:space="preserve">Доставка и монтаж на светодиодно осветително тяло 30W, IP-54 за открит монтаж </t>
  </si>
  <si>
    <t>Доставка и монтаж на светодиодно осветително тяло 39W, за вграждане</t>
  </si>
  <si>
    <t xml:space="preserve">Доставка и монтаж на таванно осветително тяло до 20W, IP44 </t>
  </si>
  <si>
    <t>Доставка и монтаж на осветително тяло тип "луна" със светодиодна лампа 7W, 12V, IP-44</t>
  </si>
  <si>
    <t>Доставка и монтаж на осветително тяло тип "луна" със светодиодна лампа 8W, 220V, IP-44</t>
  </si>
  <si>
    <t>Доставка и монтаж на осветително тяло тип "луна" със светодиодна лампа 24W, 220V, IP-44</t>
  </si>
  <si>
    <t>Доставка и монтаж на улично светодиодно осветително тяло 40W, IP-65, к-т с рогатка за монтаж на фасада</t>
  </si>
  <si>
    <t xml:space="preserve">Доставка и монтаж на осв. тяло за евакуация с  със светодиодна лампа 4W, IP-44, „Посока” </t>
  </si>
  <si>
    <t xml:space="preserve">Доставка и монтаж на осв. тяло за евакуация със светодиодна лампа 4W, IP-44, „Изход” </t>
  </si>
  <si>
    <t>Доставка и монтаж на трансформатор 220/12V, с минимална мощност 50W</t>
  </si>
  <si>
    <t xml:space="preserve">Доставка и монтаж на PIR датчик на 360 градуса, IP31 </t>
  </si>
  <si>
    <t>Доставка и монтаж на фотодатчик</t>
  </si>
  <si>
    <t>Доставка и монтаж на ключ сериен за скрит монтаж</t>
  </si>
  <si>
    <t>Доставка и монтаж на ключ девиаторен за скрит монтаж</t>
  </si>
  <si>
    <t>Доставка и монтаж на перфорирана кабелна скара 50/35</t>
  </si>
  <si>
    <t>Доставка и монтаж на гофрирана тръба ф13мм(вътрешно)</t>
  </si>
  <si>
    <t>Доставка и монтаж на негорима гофрирана тръба ф13мм(вътрешно)</t>
  </si>
  <si>
    <t>Доставка и монтаж на кабел СВТ 3х1,5мм2</t>
  </si>
  <si>
    <t>Доставка и монтаж на кабел СВТ 2х1мм2</t>
  </si>
  <si>
    <t>Доставка и монтаж на кабел ШВПС 2х1,0мм2</t>
  </si>
  <si>
    <t>Полагане на вътрешна вароциментова мазилка по стени и тавани</t>
  </si>
  <si>
    <t xml:space="preserve">Полагане гипсова шпакловка по измазани стени и тавани </t>
  </si>
  <si>
    <t>Полагане латексов грунд по стени и тавани</t>
  </si>
  <si>
    <t>Полагане на латекс - три ръце по стени и тавани</t>
  </si>
  <si>
    <t>Полагане на пердашена циментова замазка по под</t>
  </si>
  <si>
    <t xml:space="preserve">Доставка и монтаж на окачен таван </t>
  </si>
  <si>
    <t>Доставка и монтаж на алуминиеви външни врати и прозорци, с прекъснат термомост, по спецификация</t>
  </si>
  <si>
    <t>Доставка и монтаж на алум. Дограма за врати и прозорци</t>
  </si>
  <si>
    <t>Кофраж на единични фундаменти, колони и подколонници, греди, бордове, плочи и др. стб. Елементи</t>
  </si>
  <si>
    <t>Бетон клас C25/30 за стоманобетонни елементи</t>
  </si>
  <si>
    <t>Армировка за стб.елементи</t>
  </si>
  <si>
    <t>Метална конструкция от стомана S235JR по БДС EN 10034</t>
  </si>
  <si>
    <t>Антикорозионна защита на стоманена конструкция</t>
  </si>
  <si>
    <t>Пожарозащита на стоманена конструкция</t>
  </si>
  <si>
    <t xml:space="preserve">Доставка и монтаж на комплект зазем. уредба с 2 бр.стом. поц. тр.2 ½’’, 3м.дълги </t>
  </si>
  <si>
    <t>Доставка и монтаж на стоманена поцинкована шина 40/4мм</t>
  </si>
  <si>
    <t>Доставка и монтаж на екструдиран алуминиев проводник Ø8мм, вкл. държачи</t>
  </si>
  <si>
    <t>Доставка и монтаж на екструдиран алуминиев проводник Ø8мм, изолиран, вкл. крепежи (токоотводи)</t>
  </si>
  <si>
    <t>Доставка и монтаж на метална клемна кутия</t>
  </si>
  <si>
    <t>Доставка и монтаж на ревизионна клема</t>
  </si>
  <si>
    <t>Монтаж на акумулаторни батерии 12V</t>
  </si>
  <si>
    <t>Топловъздушен апарат за монтаж на стена 12kW с топлоносител вода 60 / 40 /22 °C  с далекобойност 15 m. с термостат включително окабеляване</t>
  </si>
  <si>
    <t>Обща сума без ДДС:</t>
  </si>
  <si>
    <t>20 % ДДС:</t>
  </si>
  <si>
    <t>Обща сума с ДДС:</t>
  </si>
  <si>
    <t>Стойност</t>
  </si>
  <si>
    <t>Ед.цена</t>
  </si>
  <si>
    <t>К-во</t>
  </si>
  <si>
    <t/>
  </si>
  <si>
    <t>КОЛИЧЕСТВЕНО-СТОЙНОСТНА СМЕТКА</t>
  </si>
  <si>
    <t>„Извършване на строително-монтажни работи за обект: "ИЗГРАЖДАНЕ НА ЗАКРИТА СПОРТНА ИНФРАСТРУКТУРА В УПИ II - 934, С. БЕЛОЗЕМ, ОБЩИНА РАКОВСКИ", в изпълнение на проект на община Раковски, финансиран по подмярка 7.2 от мярка 7 от ПРСР 2014-2020“</t>
  </si>
  <si>
    <t>Образец № 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</si>
</sst>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</font>
    <font>
      <sz val="12"/>
      <color theme="3" tint="0.3999755851924192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5" fillId="0" borderId="0"/>
    <xf numFmtId="0" fontId="14" fillId="0" borderId="0"/>
    <xf numFmtId="0" fontId="14" fillId="0" borderId="0"/>
    <xf numFmtId="0" fontId="14" fillId="0" borderId="0"/>
  </cellStyleXfs>
  <cellXfs count="21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6" fillId="0" borderId="1" xfId="0" applyFont="1" applyBorder="1"/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3" xfId="0" applyFont="1" applyBorder="1"/>
    <xf numFmtId="2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2" fontId="7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vertical="center"/>
    </xf>
    <xf numFmtId="2" fontId="6" fillId="0" borderId="0" xfId="0" applyNumberFormat="1" applyFont="1" applyBorder="1" applyAlignment="1"/>
    <xf numFmtId="2" fontId="6" fillId="0" borderId="0" xfId="0" applyNumberFormat="1" applyFont="1" applyBorder="1"/>
    <xf numFmtId="0" fontId="7" fillId="0" borderId="2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1" fillId="0" borderId="0" xfId="0" applyNumberFormat="1" applyFont="1" applyBorder="1"/>
    <xf numFmtId="0" fontId="6" fillId="0" borderId="1" xfId="0" applyFont="1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Fill="1" applyBorder="1"/>
    <xf numFmtId="0" fontId="7" fillId="0" borderId="7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7" fillId="0" borderId="0" xfId="0" applyNumberFormat="1" applyFont="1" applyBorder="1"/>
    <xf numFmtId="0" fontId="7" fillId="0" borderId="1" xfId="0" applyFont="1" applyBorder="1" applyAlignment="1">
      <alignment horizontal="right"/>
    </xf>
    <xf numFmtId="0" fontId="4" fillId="4" borderId="0" xfId="0" applyFont="1" applyFill="1" applyAlignment="1">
      <alignment horizontal="right"/>
    </xf>
    <xf numFmtId="0" fontId="7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right" vertical="center"/>
    </xf>
    <xf numFmtId="1" fontId="6" fillId="0" borderId="1" xfId="0" applyNumberFormat="1" applyFont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>
      <alignment vertical="center"/>
    </xf>
    <xf numFmtId="2" fontId="0" fillId="0" borderId="0" xfId="0" applyNumberFormat="1"/>
    <xf numFmtId="2" fontId="2" fillId="0" borderId="0" xfId="0" applyNumberFormat="1" applyFont="1"/>
    <xf numFmtId="2" fontId="1" fillId="2" borderId="0" xfId="0" applyNumberFormat="1" applyFont="1" applyFill="1" applyAlignment="1">
      <alignment horizontal="right" vertical="center"/>
    </xf>
    <xf numFmtId="0" fontId="6" fillId="3" borderId="1" xfId="0" applyFont="1" applyFill="1" applyBorder="1"/>
    <xf numFmtId="0" fontId="7" fillId="3" borderId="1" xfId="0" applyFont="1" applyFill="1" applyBorder="1"/>
    <xf numFmtId="0" fontId="7" fillId="3" borderId="3" xfId="0" applyFont="1" applyFill="1" applyBorder="1"/>
    <xf numFmtId="0" fontId="7" fillId="3" borderId="1" xfId="0" applyFont="1" applyFill="1" applyBorder="1" applyAlignment="1">
      <alignment horizontal="left" vertical="center"/>
    </xf>
    <xf numFmtId="0" fontId="6" fillId="3" borderId="3" xfId="0" applyFont="1" applyFill="1" applyBorder="1"/>
    <xf numFmtId="0" fontId="7" fillId="3" borderId="1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right" vertical="center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2" fontId="6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right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right" vertical="center" wrapText="1"/>
    </xf>
    <xf numFmtId="4" fontId="7" fillId="7" borderId="1" xfId="0" applyNumberFormat="1" applyFont="1" applyFill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2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3" applyFont="1" applyFill="1" applyBorder="1" applyAlignment="1" applyProtection="1">
      <alignment horizontal="left" vertical="center" wrapText="1"/>
      <protection locked="0"/>
    </xf>
    <xf numFmtId="0" fontId="1" fillId="0" borderId="1" xfId="3" applyFont="1" applyFill="1" applyBorder="1" applyAlignment="1">
      <alignment vertical="center" wrapText="1"/>
    </xf>
    <xf numFmtId="4" fontId="1" fillId="0" borderId="1" xfId="3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left" vertical="center" wrapText="1"/>
    </xf>
    <xf numFmtId="0" fontId="1" fillId="0" borderId="1" xfId="4" applyFont="1" applyBorder="1" applyAlignment="1">
      <alignment vertical="center" wrapText="1"/>
    </xf>
    <xf numFmtId="0" fontId="1" fillId="0" borderId="1" xfId="4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vertical="center"/>
    </xf>
    <xf numFmtId="4" fontId="9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4" applyNumberFormat="1" applyFont="1" applyBorder="1" applyAlignment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4" fontId="1" fillId="8" borderId="1" xfId="0" applyNumberFormat="1" applyFont="1" applyFill="1" applyBorder="1" applyAlignment="1">
      <alignment vertical="center"/>
    </xf>
    <xf numFmtId="4" fontId="9" fillId="8" borderId="1" xfId="0" applyNumberFormat="1" applyFont="1" applyFill="1" applyBorder="1" applyAlignment="1">
      <alignment vertical="center"/>
    </xf>
    <xf numFmtId="0" fontId="15" fillId="8" borderId="1" xfId="0" applyFont="1" applyFill="1" applyBorder="1" applyAlignment="1">
      <alignment vertical="center"/>
    </xf>
    <xf numFmtId="4" fontId="15" fillId="8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4" fontId="15" fillId="8" borderId="6" xfId="0" applyNumberFormat="1" applyFont="1" applyFill="1" applyBorder="1" applyAlignment="1">
      <alignment horizontal="right" vertical="center"/>
    </xf>
    <xf numFmtId="4" fontId="15" fillId="8" borderId="5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">
    <cellStyle name="Normal" xfId="0" builtinId="0"/>
    <cellStyle name="Normal 10" xfId="3"/>
    <cellStyle name="Normal 2" xfId="4"/>
    <cellStyle name="Normal 3" xfId="2"/>
    <cellStyle name="Нормален 2" xfId="1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H1:K30" totalsRowShown="0" headerRowDxfId="7" headerRowBorderDxfId="6" tableBorderDxfId="5" totalsRowBorderDxfId="4">
  <autoFilter ref="H1:K30"/>
  <tableColumns count="4">
    <tableColumn id="1" name="№" dataDxfId="3"/>
    <tableColumn id="2" name="Позиция" dataDxfId="2"/>
    <tableColumn id="3" name="Ед.м." dataDxfId="1"/>
    <tableColumn id="4" name="Колич" dataDxfId="0">
      <calculatedColumnFormula>Пл.Фасади-Същ.топл.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392"/>
  <sheetViews>
    <sheetView tabSelected="1" zoomScaleNormal="100" zoomScaleSheetLayoutView="100" workbookViewId="0">
      <pane ySplit="7" topLeftCell="A377" activePane="bottomLeft" state="frozen"/>
      <selection pane="bottomLeft" activeCell="G360" sqref="G360"/>
    </sheetView>
  </sheetViews>
  <sheetFormatPr defaultRowHeight="15" x14ac:dyDescent="0.25"/>
  <cols>
    <col min="1" max="1" width="5.7109375" style="130" customWidth="1"/>
    <col min="2" max="2" width="46.7109375" style="130" customWidth="1"/>
    <col min="3" max="3" width="7.85546875" style="130" customWidth="1"/>
    <col min="4" max="4" width="10.7109375" style="179" customWidth="1"/>
    <col min="5" max="6" width="14.5703125" style="179" customWidth="1"/>
    <col min="7" max="250" width="9.140625" style="130"/>
    <col min="251" max="251" width="4" style="130" customWidth="1"/>
    <col min="252" max="252" width="64.5703125" style="130" customWidth="1"/>
    <col min="253" max="253" width="5.28515625" style="130" customWidth="1"/>
    <col min="254" max="254" width="11.42578125" style="130" customWidth="1"/>
    <col min="255" max="506" width="9.140625" style="130"/>
    <col min="507" max="507" width="4" style="130" customWidth="1"/>
    <col min="508" max="508" width="64.5703125" style="130" customWidth="1"/>
    <col min="509" max="509" width="5.28515625" style="130" customWidth="1"/>
    <col min="510" max="510" width="11.42578125" style="130" customWidth="1"/>
    <col min="511" max="762" width="9.140625" style="130"/>
    <col min="763" max="763" width="4" style="130" customWidth="1"/>
    <col min="764" max="764" width="64.5703125" style="130" customWidth="1"/>
    <col min="765" max="765" width="5.28515625" style="130" customWidth="1"/>
    <col min="766" max="766" width="11.42578125" style="130" customWidth="1"/>
    <col min="767" max="1018" width="9.140625" style="130"/>
    <col min="1019" max="1019" width="4" style="130" customWidth="1"/>
    <col min="1020" max="1020" width="64.5703125" style="130" customWidth="1"/>
    <col min="1021" max="1021" width="5.28515625" style="130" customWidth="1"/>
    <col min="1022" max="1022" width="11.42578125" style="130" customWidth="1"/>
    <col min="1023" max="1274" width="9.140625" style="130"/>
    <col min="1275" max="1275" width="4" style="130" customWidth="1"/>
    <col min="1276" max="1276" width="64.5703125" style="130" customWidth="1"/>
    <col min="1277" max="1277" width="5.28515625" style="130" customWidth="1"/>
    <col min="1278" max="1278" width="11.42578125" style="130" customWidth="1"/>
    <col min="1279" max="1530" width="9.140625" style="130"/>
    <col min="1531" max="1531" width="4" style="130" customWidth="1"/>
    <col min="1532" max="1532" width="64.5703125" style="130" customWidth="1"/>
    <col min="1533" max="1533" width="5.28515625" style="130" customWidth="1"/>
    <col min="1534" max="1534" width="11.42578125" style="130" customWidth="1"/>
    <col min="1535" max="1786" width="9.140625" style="130"/>
    <col min="1787" max="1787" width="4" style="130" customWidth="1"/>
    <col min="1788" max="1788" width="64.5703125" style="130" customWidth="1"/>
    <col min="1789" max="1789" width="5.28515625" style="130" customWidth="1"/>
    <col min="1790" max="1790" width="11.42578125" style="130" customWidth="1"/>
    <col min="1791" max="2042" width="9.140625" style="130"/>
    <col min="2043" max="2043" width="4" style="130" customWidth="1"/>
    <col min="2044" max="2044" width="64.5703125" style="130" customWidth="1"/>
    <col min="2045" max="2045" width="5.28515625" style="130" customWidth="1"/>
    <col min="2046" max="2046" width="11.42578125" style="130" customWidth="1"/>
    <col min="2047" max="2298" width="9.140625" style="130"/>
    <col min="2299" max="2299" width="4" style="130" customWidth="1"/>
    <col min="2300" max="2300" width="64.5703125" style="130" customWidth="1"/>
    <col min="2301" max="2301" width="5.28515625" style="130" customWidth="1"/>
    <col min="2302" max="2302" width="11.42578125" style="130" customWidth="1"/>
    <col min="2303" max="2554" width="9.140625" style="130"/>
    <col min="2555" max="2555" width="4" style="130" customWidth="1"/>
    <col min="2556" max="2556" width="64.5703125" style="130" customWidth="1"/>
    <col min="2557" max="2557" width="5.28515625" style="130" customWidth="1"/>
    <col min="2558" max="2558" width="11.42578125" style="130" customWidth="1"/>
    <col min="2559" max="2810" width="9.140625" style="130"/>
    <col min="2811" max="2811" width="4" style="130" customWidth="1"/>
    <col min="2812" max="2812" width="64.5703125" style="130" customWidth="1"/>
    <col min="2813" max="2813" width="5.28515625" style="130" customWidth="1"/>
    <col min="2814" max="2814" width="11.42578125" style="130" customWidth="1"/>
    <col min="2815" max="3066" width="9.140625" style="130"/>
    <col min="3067" max="3067" width="4" style="130" customWidth="1"/>
    <col min="3068" max="3068" width="64.5703125" style="130" customWidth="1"/>
    <col min="3069" max="3069" width="5.28515625" style="130" customWidth="1"/>
    <col min="3070" max="3070" width="11.42578125" style="130" customWidth="1"/>
    <col min="3071" max="3322" width="9.140625" style="130"/>
    <col min="3323" max="3323" width="4" style="130" customWidth="1"/>
    <col min="3324" max="3324" width="64.5703125" style="130" customWidth="1"/>
    <col min="3325" max="3325" width="5.28515625" style="130" customWidth="1"/>
    <col min="3326" max="3326" width="11.42578125" style="130" customWidth="1"/>
    <col min="3327" max="3578" width="9.140625" style="130"/>
    <col min="3579" max="3579" width="4" style="130" customWidth="1"/>
    <col min="3580" max="3580" width="64.5703125" style="130" customWidth="1"/>
    <col min="3581" max="3581" width="5.28515625" style="130" customWidth="1"/>
    <col min="3582" max="3582" width="11.42578125" style="130" customWidth="1"/>
    <col min="3583" max="3834" width="9.140625" style="130"/>
    <col min="3835" max="3835" width="4" style="130" customWidth="1"/>
    <col min="3836" max="3836" width="64.5703125" style="130" customWidth="1"/>
    <col min="3837" max="3837" width="5.28515625" style="130" customWidth="1"/>
    <col min="3838" max="3838" width="11.42578125" style="130" customWidth="1"/>
    <col min="3839" max="4090" width="9.140625" style="130"/>
    <col min="4091" max="4091" width="4" style="130" customWidth="1"/>
    <col min="4092" max="4092" width="64.5703125" style="130" customWidth="1"/>
    <col min="4093" max="4093" width="5.28515625" style="130" customWidth="1"/>
    <col min="4094" max="4094" width="11.42578125" style="130" customWidth="1"/>
    <col min="4095" max="4346" width="9.140625" style="130"/>
    <col min="4347" max="4347" width="4" style="130" customWidth="1"/>
    <col min="4348" max="4348" width="64.5703125" style="130" customWidth="1"/>
    <col min="4349" max="4349" width="5.28515625" style="130" customWidth="1"/>
    <col min="4350" max="4350" width="11.42578125" style="130" customWidth="1"/>
    <col min="4351" max="4602" width="9.140625" style="130"/>
    <col min="4603" max="4603" width="4" style="130" customWidth="1"/>
    <col min="4604" max="4604" width="64.5703125" style="130" customWidth="1"/>
    <col min="4605" max="4605" width="5.28515625" style="130" customWidth="1"/>
    <col min="4606" max="4606" width="11.42578125" style="130" customWidth="1"/>
    <col min="4607" max="4858" width="9.140625" style="130"/>
    <col min="4859" max="4859" width="4" style="130" customWidth="1"/>
    <col min="4860" max="4860" width="64.5703125" style="130" customWidth="1"/>
    <col min="4861" max="4861" width="5.28515625" style="130" customWidth="1"/>
    <col min="4862" max="4862" width="11.42578125" style="130" customWidth="1"/>
    <col min="4863" max="5114" width="9.140625" style="130"/>
    <col min="5115" max="5115" width="4" style="130" customWidth="1"/>
    <col min="5116" max="5116" width="64.5703125" style="130" customWidth="1"/>
    <col min="5117" max="5117" width="5.28515625" style="130" customWidth="1"/>
    <col min="5118" max="5118" width="11.42578125" style="130" customWidth="1"/>
    <col min="5119" max="5370" width="9.140625" style="130"/>
    <col min="5371" max="5371" width="4" style="130" customWidth="1"/>
    <col min="5372" max="5372" width="64.5703125" style="130" customWidth="1"/>
    <col min="5373" max="5373" width="5.28515625" style="130" customWidth="1"/>
    <col min="5374" max="5374" width="11.42578125" style="130" customWidth="1"/>
    <col min="5375" max="5626" width="9.140625" style="130"/>
    <col min="5627" max="5627" width="4" style="130" customWidth="1"/>
    <col min="5628" max="5628" width="64.5703125" style="130" customWidth="1"/>
    <col min="5629" max="5629" width="5.28515625" style="130" customWidth="1"/>
    <col min="5630" max="5630" width="11.42578125" style="130" customWidth="1"/>
    <col min="5631" max="5882" width="9.140625" style="130"/>
    <col min="5883" max="5883" width="4" style="130" customWidth="1"/>
    <col min="5884" max="5884" width="64.5703125" style="130" customWidth="1"/>
    <col min="5885" max="5885" width="5.28515625" style="130" customWidth="1"/>
    <col min="5886" max="5886" width="11.42578125" style="130" customWidth="1"/>
    <col min="5887" max="6138" width="9.140625" style="130"/>
    <col min="6139" max="6139" width="4" style="130" customWidth="1"/>
    <col min="6140" max="6140" width="64.5703125" style="130" customWidth="1"/>
    <col min="6141" max="6141" width="5.28515625" style="130" customWidth="1"/>
    <col min="6142" max="6142" width="11.42578125" style="130" customWidth="1"/>
    <col min="6143" max="6394" width="9.140625" style="130"/>
    <col min="6395" max="6395" width="4" style="130" customWidth="1"/>
    <col min="6396" max="6396" width="64.5703125" style="130" customWidth="1"/>
    <col min="6397" max="6397" width="5.28515625" style="130" customWidth="1"/>
    <col min="6398" max="6398" width="11.42578125" style="130" customWidth="1"/>
    <col min="6399" max="6650" width="9.140625" style="130"/>
    <col min="6651" max="6651" width="4" style="130" customWidth="1"/>
    <col min="6652" max="6652" width="64.5703125" style="130" customWidth="1"/>
    <col min="6653" max="6653" width="5.28515625" style="130" customWidth="1"/>
    <col min="6654" max="6654" width="11.42578125" style="130" customWidth="1"/>
    <col min="6655" max="6906" width="9.140625" style="130"/>
    <col min="6907" max="6907" width="4" style="130" customWidth="1"/>
    <col min="6908" max="6908" width="64.5703125" style="130" customWidth="1"/>
    <col min="6909" max="6909" width="5.28515625" style="130" customWidth="1"/>
    <col min="6910" max="6910" width="11.42578125" style="130" customWidth="1"/>
    <col min="6911" max="7162" width="9.140625" style="130"/>
    <col min="7163" max="7163" width="4" style="130" customWidth="1"/>
    <col min="7164" max="7164" width="64.5703125" style="130" customWidth="1"/>
    <col min="7165" max="7165" width="5.28515625" style="130" customWidth="1"/>
    <col min="7166" max="7166" width="11.42578125" style="130" customWidth="1"/>
    <col min="7167" max="7418" width="9.140625" style="130"/>
    <col min="7419" max="7419" width="4" style="130" customWidth="1"/>
    <col min="7420" max="7420" width="64.5703125" style="130" customWidth="1"/>
    <col min="7421" max="7421" width="5.28515625" style="130" customWidth="1"/>
    <col min="7422" max="7422" width="11.42578125" style="130" customWidth="1"/>
    <col min="7423" max="7674" width="9.140625" style="130"/>
    <col min="7675" max="7675" width="4" style="130" customWidth="1"/>
    <col min="7676" max="7676" width="64.5703125" style="130" customWidth="1"/>
    <col min="7677" max="7677" width="5.28515625" style="130" customWidth="1"/>
    <col min="7678" max="7678" width="11.42578125" style="130" customWidth="1"/>
    <col min="7679" max="7930" width="9.140625" style="130"/>
    <col min="7931" max="7931" width="4" style="130" customWidth="1"/>
    <col min="7932" max="7932" width="64.5703125" style="130" customWidth="1"/>
    <col min="7933" max="7933" width="5.28515625" style="130" customWidth="1"/>
    <col min="7934" max="7934" width="11.42578125" style="130" customWidth="1"/>
    <col min="7935" max="8186" width="9.140625" style="130"/>
    <col min="8187" max="8187" width="4" style="130" customWidth="1"/>
    <col min="8188" max="8188" width="64.5703125" style="130" customWidth="1"/>
    <col min="8189" max="8189" width="5.28515625" style="130" customWidth="1"/>
    <col min="8190" max="8190" width="11.42578125" style="130" customWidth="1"/>
    <col min="8191" max="8442" width="9.140625" style="130"/>
    <col min="8443" max="8443" width="4" style="130" customWidth="1"/>
    <col min="8444" max="8444" width="64.5703125" style="130" customWidth="1"/>
    <col min="8445" max="8445" width="5.28515625" style="130" customWidth="1"/>
    <col min="8446" max="8446" width="11.42578125" style="130" customWidth="1"/>
    <col min="8447" max="8698" width="9.140625" style="130"/>
    <col min="8699" max="8699" width="4" style="130" customWidth="1"/>
    <col min="8700" max="8700" width="64.5703125" style="130" customWidth="1"/>
    <col min="8701" max="8701" width="5.28515625" style="130" customWidth="1"/>
    <col min="8702" max="8702" width="11.42578125" style="130" customWidth="1"/>
    <col min="8703" max="8954" width="9.140625" style="130"/>
    <col min="8955" max="8955" width="4" style="130" customWidth="1"/>
    <col min="8956" max="8956" width="64.5703125" style="130" customWidth="1"/>
    <col min="8957" max="8957" width="5.28515625" style="130" customWidth="1"/>
    <col min="8958" max="8958" width="11.42578125" style="130" customWidth="1"/>
    <col min="8959" max="9210" width="9.140625" style="130"/>
    <col min="9211" max="9211" width="4" style="130" customWidth="1"/>
    <col min="9212" max="9212" width="64.5703125" style="130" customWidth="1"/>
    <col min="9213" max="9213" width="5.28515625" style="130" customWidth="1"/>
    <col min="9214" max="9214" width="11.42578125" style="130" customWidth="1"/>
    <col min="9215" max="9466" width="9.140625" style="130"/>
    <col min="9467" max="9467" width="4" style="130" customWidth="1"/>
    <col min="9468" max="9468" width="64.5703125" style="130" customWidth="1"/>
    <col min="9469" max="9469" width="5.28515625" style="130" customWidth="1"/>
    <col min="9470" max="9470" width="11.42578125" style="130" customWidth="1"/>
    <col min="9471" max="9722" width="9.140625" style="130"/>
    <col min="9723" max="9723" width="4" style="130" customWidth="1"/>
    <col min="9724" max="9724" width="64.5703125" style="130" customWidth="1"/>
    <col min="9725" max="9725" width="5.28515625" style="130" customWidth="1"/>
    <col min="9726" max="9726" width="11.42578125" style="130" customWidth="1"/>
    <col min="9727" max="9978" width="9.140625" style="130"/>
    <col min="9979" max="9979" width="4" style="130" customWidth="1"/>
    <col min="9980" max="9980" width="64.5703125" style="130" customWidth="1"/>
    <col min="9981" max="9981" width="5.28515625" style="130" customWidth="1"/>
    <col min="9982" max="9982" width="11.42578125" style="130" customWidth="1"/>
    <col min="9983" max="10234" width="9.140625" style="130"/>
    <col min="10235" max="10235" width="4" style="130" customWidth="1"/>
    <col min="10236" max="10236" width="64.5703125" style="130" customWidth="1"/>
    <col min="10237" max="10237" width="5.28515625" style="130" customWidth="1"/>
    <col min="10238" max="10238" width="11.42578125" style="130" customWidth="1"/>
    <col min="10239" max="10490" width="9.140625" style="130"/>
    <col min="10491" max="10491" width="4" style="130" customWidth="1"/>
    <col min="10492" max="10492" width="64.5703125" style="130" customWidth="1"/>
    <col min="10493" max="10493" width="5.28515625" style="130" customWidth="1"/>
    <col min="10494" max="10494" width="11.42578125" style="130" customWidth="1"/>
    <col min="10495" max="10746" width="9.140625" style="130"/>
    <col min="10747" max="10747" width="4" style="130" customWidth="1"/>
    <col min="10748" max="10748" width="64.5703125" style="130" customWidth="1"/>
    <col min="10749" max="10749" width="5.28515625" style="130" customWidth="1"/>
    <col min="10750" max="10750" width="11.42578125" style="130" customWidth="1"/>
    <col min="10751" max="11002" width="9.140625" style="130"/>
    <col min="11003" max="11003" width="4" style="130" customWidth="1"/>
    <col min="11004" max="11004" width="64.5703125" style="130" customWidth="1"/>
    <col min="11005" max="11005" width="5.28515625" style="130" customWidth="1"/>
    <col min="11006" max="11006" width="11.42578125" style="130" customWidth="1"/>
    <col min="11007" max="11258" width="9.140625" style="130"/>
    <col min="11259" max="11259" width="4" style="130" customWidth="1"/>
    <col min="11260" max="11260" width="64.5703125" style="130" customWidth="1"/>
    <col min="11261" max="11261" width="5.28515625" style="130" customWidth="1"/>
    <col min="11262" max="11262" width="11.42578125" style="130" customWidth="1"/>
    <col min="11263" max="11514" width="9.140625" style="130"/>
    <col min="11515" max="11515" width="4" style="130" customWidth="1"/>
    <col min="11516" max="11516" width="64.5703125" style="130" customWidth="1"/>
    <col min="11517" max="11517" width="5.28515625" style="130" customWidth="1"/>
    <col min="11518" max="11518" width="11.42578125" style="130" customWidth="1"/>
    <col min="11519" max="11770" width="9.140625" style="130"/>
    <col min="11771" max="11771" width="4" style="130" customWidth="1"/>
    <col min="11772" max="11772" width="64.5703125" style="130" customWidth="1"/>
    <col min="11773" max="11773" width="5.28515625" style="130" customWidth="1"/>
    <col min="11774" max="11774" width="11.42578125" style="130" customWidth="1"/>
    <col min="11775" max="12026" width="9.140625" style="130"/>
    <col min="12027" max="12027" width="4" style="130" customWidth="1"/>
    <col min="12028" max="12028" width="64.5703125" style="130" customWidth="1"/>
    <col min="12029" max="12029" width="5.28515625" style="130" customWidth="1"/>
    <col min="12030" max="12030" width="11.42578125" style="130" customWidth="1"/>
    <col min="12031" max="12282" width="9.140625" style="130"/>
    <col min="12283" max="12283" width="4" style="130" customWidth="1"/>
    <col min="12284" max="12284" width="64.5703125" style="130" customWidth="1"/>
    <col min="12285" max="12285" width="5.28515625" style="130" customWidth="1"/>
    <col min="12286" max="12286" width="11.42578125" style="130" customWidth="1"/>
    <col min="12287" max="12538" width="9.140625" style="130"/>
    <col min="12539" max="12539" width="4" style="130" customWidth="1"/>
    <col min="12540" max="12540" width="64.5703125" style="130" customWidth="1"/>
    <col min="12541" max="12541" width="5.28515625" style="130" customWidth="1"/>
    <col min="12542" max="12542" width="11.42578125" style="130" customWidth="1"/>
    <col min="12543" max="12794" width="9.140625" style="130"/>
    <col min="12795" max="12795" width="4" style="130" customWidth="1"/>
    <col min="12796" max="12796" width="64.5703125" style="130" customWidth="1"/>
    <col min="12797" max="12797" width="5.28515625" style="130" customWidth="1"/>
    <col min="12798" max="12798" width="11.42578125" style="130" customWidth="1"/>
    <col min="12799" max="13050" width="9.140625" style="130"/>
    <col min="13051" max="13051" width="4" style="130" customWidth="1"/>
    <col min="13052" max="13052" width="64.5703125" style="130" customWidth="1"/>
    <col min="13053" max="13053" width="5.28515625" style="130" customWidth="1"/>
    <col min="13054" max="13054" width="11.42578125" style="130" customWidth="1"/>
    <col min="13055" max="13306" width="9.140625" style="130"/>
    <col min="13307" max="13307" width="4" style="130" customWidth="1"/>
    <col min="13308" max="13308" width="64.5703125" style="130" customWidth="1"/>
    <col min="13309" max="13309" width="5.28515625" style="130" customWidth="1"/>
    <col min="13310" max="13310" width="11.42578125" style="130" customWidth="1"/>
    <col min="13311" max="13562" width="9.140625" style="130"/>
    <col min="13563" max="13563" width="4" style="130" customWidth="1"/>
    <col min="13564" max="13564" width="64.5703125" style="130" customWidth="1"/>
    <col min="13565" max="13565" width="5.28515625" style="130" customWidth="1"/>
    <col min="13566" max="13566" width="11.42578125" style="130" customWidth="1"/>
    <col min="13567" max="13818" width="9.140625" style="130"/>
    <col min="13819" max="13819" width="4" style="130" customWidth="1"/>
    <col min="13820" max="13820" width="64.5703125" style="130" customWidth="1"/>
    <col min="13821" max="13821" width="5.28515625" style="130" customWidth="1"/>
    <col min="13822" max="13822" width="11.42578125" style="130" customWidth="1"/>
    <col min="13823" max="14074" width="9.140625" style="130"/>
    <col min="14075" max="14075" width="4" style="130" customWidth="1"/>
    <col min="14076" max="14076" width="64.5703125" style="130" customWidth="1"/>
    <col min="14077" max="14077" width="5.28515625" style="130" customWidth="1"/>
    <col min="14078" max="14078" width="11.42578125" style="130" customWidth="1"/>
    <col min="14079" max="14330" width="9.140625" style="130"/>
    <col min="14331" max="14331" width="4" style="130" customWidth="1"/>
    <col min="14332" max="14332" width="64.5703125" style="130" customWidth="1"/>
    <col min="14333" max="14333" width="5.28515625" style="130" customWidth="1"/>
    <col min="14334" max="14334" width="11.42578125" style="130" customWidth="1"/>
    <col min="14335" max="14586" width="9.140625" style="130"/>
    <col min="14587" max="14587" width="4" style="130" customWidth="1"/>
    <col min="14588" max="14588" width="64.5703125" style="130" customWidth="1"/>
    <col min="14589" max="14589" width="5.28515625" style="130" customWidth="1"/>
    <col min="14590" max="14590" width="11.42578125" style="130" customWidth="1"/>
    <col min="14591" max="14842" width="9.140625" style="130"/>
    <col min="14843" max="14843" width="4" style="130" customWidth="1"/>
    <col min="14844" max="14844" width="64.5703125" style="130" customWidth="1"/>
    <col min="14845" max="14845" width="5.28515625" style="130" customWidth="1"/>
    <col min="14846" max="14846" width="11.42578125" style="130" customWidth="1"/>
    <col min="14847" max="15098" width="9.140625" style="130"/>
    <col min="15099" max="15099" width="4" style="130" customWidth="1"/>
    <col min="15100" max="15100" width="64.5703125" style="130" customWidth="1"/>
    <col min="15101" max="15101" width="5.28515625" style="130" customWidth="1"/>
    <col min="15102" max="15102" width="11.42578125" style="130" customWidth="1"/>
    <col min="15103" max="15354" width="9.140625" style="130"/>
    <col min="15355" max="15355" width="4" style="130" customWidth="1"/>
    <col min="15356" max="15356" width="64.5703125" style="130" customWidth="1"/>
    <col min="15357" max="15357" width="5.28515625" style="130" customWidth="1"/>
    <col min="15358" max="15358" width="11.42578125" style="130" customWidth="1"/>
    <col min="15359" max="15610" width="9.140625" style="130"/>
    <col min="15611" max="15611" width="4" style="130" customWidth="1"/>
    <col min="15612" max="15612" width="64.5703125" style="130" customWidth="1"/>
    <col min="15613" max="15613" width="5.28515625" style="130" customWidth="1"/>
    <col min="15614" max="15614" width="11.42578125" style="130" customWidth="1"/>
    <col min="15615" max="15866" width="9.140625" style="130"/>
    <col min="15867" max="15867" width="4" style="130" customWidth="1"/>
    <col min="15868" max="15868" width="64.5703125" style="130" customWidth="1"/>
    <col min="15869" max="15869" width="5.28515625" style="130" customWidth="1"/>
    <col min="15870" max="15870" width="11.42578125" style="130" customWidth="1"/>
    <col min="15871" max="16122" width="9.140625" style="130"/>
    <col min="16123" max="16123" width="4" style="130" customWidth="1"/>
    <col min="16124" max="16124" width="64.5703125" style="130" customWidth="1"/>
    <col min="16125" max="16125" width="5.28515625" style="130" customWidth="1"/>
    <col min="16126" max="16126" width="11.42578125" style="130" customWidth="1"/>
    <col min="16127" max="16380" width="9.140625" style="130"/>
    <col min="16381" max="16384" width="9.140625" style="130" customWidth="1"/>
  </cols>
  <sheetData>
    <row r="1" spans="1:6" ht="87" customHeight="1" x14ac:dyDescent="0.25">
      <c r="A1" s="209" t="s">
        <v>523</v>
      </c>
      <c r="B1" s="209"/>
      <c r="C1" s="209"/>
      <c r="D1" s="209"/>
      <c r="E1" s="209"/>
      <c r="F1" s="209"/>
    </row>
    <row r="2" spans="1:6" ht="18.75" customHeight="1" x14ac:dyDescent="0.25">
      <c r="A2" s="210" t="s">
        <v>524</v>
      </c>
      <c r="B2" s="210"/>
      <c r="C2" s="210"/>
      <c r="D2" s="210"/>
    </row>
    <row r="3" spans="1:6" x14ac:dyDescent="0.25">
      <c r="A3" s="211"/>
      <c r="B3" s="211"/>
      <c r="C3" s="211"/>
      <c r="D3" s="211"/>
    </row>
    <row r="4" spans="1:6" x14ac:dyDescent="0.25">
      <c r="A4" s="138"/>
      <c r="B4" s="139"/>
      <c r="C4" s="139"/>
      <c r="D4" s="183"/>
    </row>
    <row r="5" spans="1:6" ht="17.45" customHeight="1" x14ac:dyDescent="0.25">
      <c r="A5" s="208" t="s">
        <v>522</v>
      </c>
      <c r="B5" s="208"/>
      <c r="C5" s="208"/>
      <c r="D5" s="208"/>
      <c r="E5" s="208"/>
      <c r="F5" s="208"/>
    </row>
    <row r="6" spans="1:6" ht="13.9" customHeight="1" x14ac:dyDescent="0.25">
      <c r="A6" s="140"/>
      <c r="B6" s="140"/>
      <c r="C6" s="140"/>
      <c r="D6" s="184"/>
    </row>
    <row r="7" spans="1:6" s="205" customFormat="1" ht="29.45" customHeight="1" x14ac:dyDescent="0.25">
      <c r="A7" s="202" t="s">
        <v>0</v>
      </c>
      <c r="B7" s="202" t="s">
        <v>1</v>
      </c>
      <c r="C7" s="202" t="s">
        <v>2</v>
      </c>
      <c r="D7" s="203" t="s">
        <v>520</v>
      </c>
      <c r="E7" s="204" t="s">
        <v>519</v>
      </c>
      <c r="F7" s="204" t="s">
        <v>518</v>
      </c>
    </row>
    <row r="8" spans="1:6" ht="15.95" customHeight="1" x14ac:dyDescent="0.25">
      <c r="A8" s="161"/>
      <c r="B8" s="159" t="s">
        <v>3</v>
      </c>
      <c r="C8" s="162"/>
      <c r="D8" s="185"/>
      <c r="E8" s="162"/>
      <c r="F8" s="162"/>
    </row>
    <row r="9" spans="1:6" ht="15.75" x14ac:dyDescent="0.25">
      <c r="A9" s="4"/>
      <c r="B9" s="133" t="s">
        <v>348</v>
      </c>
      <c r="C9" s="90"/>
      <c r="D9" s="131"/>
      <c r="E9" s="180"/>
      <c r="F9" s="180"/>
    </row>
    <row r="10" spans="1:6" ht="18.75" x14ac:dyDescent="0.25">
      <c r="A10" s="90">
        <v>1</v>
      </c>
      <c r="B10" s="132" t="s">
        <v>150</v>
      </c>
      <c r="C10" s="90" t="s">
        <v>294</v>
      </c>
      <c r="D10" s="131">
        <v>21.1</v>
      </c>
      <c r="E10" s="180"/>
      <c r="F10" s="180"/>
    </row>
    <row r="11" spans="1:6" ht="18.75" x14ac:dyDescent="0.25">
      <c r="A11" s="90">
        <v>2</v>
      </c>
      <c r="B11" s="2" t="s">
        <v>149</v>
      </c>
      <c r="C11" s="90" t="s">
        <v>294</v>
      </c>
      <c r="D11" s="131">
        <v>10.4</v>
      </c>
      <c r="E11" s="180"/>
      <c r="F11" s="180"/>
    </row>
    <row r="12" spans="1:6" ht="15.75" x14ac:dyDescent="0.25">
      <c r="A12" s="90" t="s">
        <v>521</v>
      </c>
      <c r="B12" s="133" t="s">
        <v>349</v>
      </c>
      <c r="C12" s="90"/>
      <c r="D12" s="131"/>
      <c r="E12" s="180"/>
      <c r="F12" s="180"/>
    </row>
    <row r="13" spans="1:6" ht="31.5" x14ac:dyDescent="0.25">
      <c r="A13" s="90">
        <v>3</v>
      </c>
      <c r="B13" s="2" t="s">
        <v>493</v>
      </c>
      <c r="C13" s="90" t="s">
        <v>299</v>
      </c>
      <c r="D13" s="131">
        <v>460</v>
      </c>
      <c r="E13" s="180"/>
      <c r="F13" s="180"/>
    </row>
    <row r="14" spans="1:6" ht="15.75" x14ac:dyDescent="0.25">
      <c r="A14" s="90" t="s">
        <v>521</v>
      </c>
      <c r="B14" s="8" t="s">
        <v>350</v>
      </c>
      <c r="C14" s="90"/>
      <c r="D14" s="131"/>
      <c r="E14" s="180"/>
      <c r="F14" s="180"/>
    </row>
    <row r="15" spans="1:6" ht="24" customHeight="1" x14ac:dyDescent="0.25">
      <c r="A15" s="90">
        <v>4</v>
      </c>
      <c r="B15" s="2" t="s">
        <v>494</v>
      </c>
      <c r="C15" s="90" t="s">
        <v>299</v>
      </c>
      <c r="D15" s="131">
        <v>460</v>
      </c>
      <c r="E15" s="180"/>
      <c r="F15" s="180"/>
    </row>
    <row r="16" spans="1:6" ht="31.5" x14ac:dyDescent="0.25">
      <c r="A16" s="90">
        <v>5</v>
      </c>
      <c r="B16" s="2" t="s">
        <v>151</v>
      </c>
      <c r="C16" s="90" t="s">
        <v>197</v>
      </c>
      <c r="D16" s="131">
        <v>73.599999999999994</v>
      </c>
      <c r="E16" s="180"/>
      <c r="F16" s="180"/>
    </row>
    <row r="17" spans="1:6" ht="15.75" x14ac:dyDescent="0.25">
      <c r="A17" s="90" t="s">
        <v>521</v>
      </c>
      <c r="B17" s="8" t="s">
        <v>351</v>
      </c>
      <c r="C17" s="90"/>
      <c r="D17" s="131"/>
      <c r="E17" s="180"/>
      <c r="F17" s="180"/>
    </row>
    <row r="18" spans="1:6" ht="18.75" x14ac:dyDescent="0.25">
      <c r="A18" s="90">
        <v>6</v>
      </c>
      <c r="B18" s="132" t="s">
        <v>495</v>
      </c>
      <c r="C18" s="90" t="s">
        <v>299</v>
      </c>
      <c r="D18" s="131">
        <v>460</v>
      </c>
      <c r="E18" s="180"/>
      <c r="F18" s="180"/>
    </row>
    <row r="19" spans="1:6" ht="31.5" x14ac:dyDescent="0.25">
      <c r="A19" s="90">
        <v>7</v>
      </c>
      <c r="B19" s="2" t="s">
        <v>496</v>
      </c>
      <c r="C19" s="90" t="s">
        <v>299</v>
      </c>
      <c r="D19" s="131">
        <v>460</v>
      </c>
      <c r="E19" s="180"/>
      <c r="F19" s="180"/>
    </row>
    <row r="20" spans="1:6" ht="15.75" x14ac:dyDescent="0.25">
      <c r="A20" s="90" t="s">
        <v>521</v>
      </c>
      <c r="B20" s="8" t="s">
        <v>352</v>
      </c>
      <c r="C20" s="90"/>
      <c r="D20" s="131"/>
      <c r="E20" s="180"/>
      <c r="F20" s="180"/>
    </row>
    <row r="21" spans="1:6" ht="31.5" x14ac:dyDescent="0.25">
      <c r="A21" s="90">
        <v>8</v>
      </c>
      <c r="B21" s="2" t="s">
        <v>179</v>
      </c>
      <c r="C21" s="90" t="s">
        <v>299</v>
      </c>
      <c r="D21" s="131">
        <v>189</v>
      </c>
      <c r="E21" s="180"/>
      <c r="F21" s="180"/>
    </row>
    <row r="22" spans="1:6" ht="31.5" x14ac:dyDescent="0.25">
      <c r="A22" s="90">
        <v>9</v>
      </c>
      <c r="B22" s="2" t="s">
        <v>180</v>
      </c>
      <c r="C22" s="90" t="s">
        <v>299</v>
      </c>
      <c r="D22" s="131">
        <v>31.05</v>
      </c>
      <c r="E22" s="180"/>
      <c r="F22" s="180"/>
    </row>
    <row r="23" spans="1:6" ht="31.5" x14ac:dyDescent="0.25">
      <c r="A23" s="90">
        <v>10</v>
      </c>
      <c r="B23" s="2" t="s">
        <v>178</v>
      </c>
      <c r="C23" s="90" t="s">
        <v>299</v>
      </c>
      <c r="D23" s="131">
        <v>98.6</v>
      </c>
      <c r="E23" s="180"/>
      <c r="F23" s="180"/>
    </row>
    <row r="24" spans="1:6" s="5" customFormat="1" ht="31.5" x14ac:dyDescent="0.25">
      <c r="A24" s="90">
        <v>11</v>
      </c>
      <c r="B24" s="132" t="s">
        <v>497</v>
      </c>
      <c r="C24" s="90" t="s">
        <v>299</v>
      </c>
      <c r="D24" s="131">
        <v>583.1</v>
      </c>
      <c r="E24" s="181"/>
      <c r="F24" s="180"/>
    </row>
    <row r="25" spans="1:6" s="5" customFormat="1" ht="31.5" x14ac:dyDescent="0.25">
      <c r="A25" s="90">
        <v>12</v>
      </c>
      <c r="B25" s="132" t="s">
        <v>176</v>
      </c>
      <c r="C25" s="90" t="s">
        <v>299</v>
      </c>
      <c r="D25" s="131">
        <v>342</v>
      </c>
      <c r="E25" s="181"/>
      <c r="F25" s="180"/>
    </row>
    <row r="26" spans="1:6" s="5" customFormat="1" ht="18.75" x14ac:dyDescent="0.25">
      <c r="A26" s="90">
        <v>13</v>
      </c>
      <c r="B26" s="132" t="s">
        <v>168</v>
      </c>
      <c r="C26" s="90" t="s">
        <v>299</v>
      </c>
      <c r="D26" s="131">
        <v>8.65</v>
      </c>
      <c r="E26" s="181"/>
      <c r="F26" s="180"/>
    </row>
    <row r="27" spans="1:6" s="5" customFormat="1" ht="47.25" x14ac:dyDescent="0.25">
      <c r="A27" s="90">
        <v>14</v>
      </c>
      <c r="B27" s="132" t="s">
        <v>181</v>
      </c>
      <c r="C27" s="90" t="s">
        <v>299</v>
      </c>
      <c r="D27" s="131">
        <v>12.4</v>
      </c>
      <c r="E27" s="181"/>
      <c r="F27" s="180"/>
    </row>
    <row r="28" spans="1:6" s="5" customFormat="1" ht="15.75" x14ac:dyDescent="0.25">
      <c r="A28" s="90" t="s">
        <v>521</v>
      </c>
      <c r="B28" s="133" t="s">
        <v>353</v>
      </c>
      <c r="C28" s="90"/>
      <c r="D28" s="131"/>
      <c r="E28" s="181"/>
      <c r="F28" s="180"/>
    </row>
    <row r="29" spans="1:6" s="5" customFormat="1" ht="94.5" x14ac:dyDescent="0.25">
      <c r="A29" s="90">
        <v>15</v>
      </c>
      <c r="B29" s="132" t="s">
        <v>183</v>
      </c>
      <c r="C29" s="90" t="s">
        <v>299</v>
      </c>
      <c r="D29" s="131">
        <v>22.5</v>
      </c>
      <c r="E29" s="181"/>
      <c r="F29" s="180"/>
    </row>
    <row r="30" spans="1:6" s="5" customFormat="1" ht="15.75" x14ac:dyDescent="0.25">
      <c r="A30" s="90" t="s">
        <v>521</v>
      </c>
      <c r="B30" s="133" t="s">
        <v>354</v>
      </c>
      <c r="C30" s="90"/>
      <c r="D30" s="131"/>
      <c r="E30" s="181"/>
      <c r="F30" s="180"/>
    </row>
    <row r="31" spans="1:6" s="5" customFormat="1" ht="63" x14ac:dyDescent="0.25">
      <c r="A31" s="90">
        <v>16</v>
      </c>
      <c r="B31" s="132" t="s">
        <v>152</v>
      </c>
      <c r="C31" s="90" t="s">
        <v>299</v>
      </c>
      <c r="D31" s="131">
        <v>12</v>
      </c>
      <c r="E31" s="181"/>
      <c r="F31" s="180"/>
    </row>
    <row r="32" spans="1:6" s="5" customFormat="1" ht="63" x14ac:dyDescent="0.25">
      <c r="A32" s="90">
        <v>17</v>
      </c>
      <c r="B32" s="132" t="s">
        <v>154</v>
      </c>
      <c r="C32" s="90" t="s">
        <v>299</v>
      </c>
      <c r="D32" s="131">
        <v>43</v>
      </c>
      <c r="E32" s="181"/>
      <c r="F32" s="180"/>
    </row>
    <row r="33" spans="1:6" s="5" customFormat="1" ht="63" x14ac:dyDescent="0.25">
      <c r="A33" s="90">
        <v>18</v>
      </c>
      <c r="B33" s="132" t="s">
        <v>155</v>
      </c>
      <c r="C33" s="90" t="s">
        <v>299</v>
      </c>
      <c r="D33" s="131">
        <v>8.1999999999999993</v>
      </c>
      <c r="E33" s="181"/>
      <c r="F33" s="180"/>
    </row>
    <row r="34" spans="1:6" s="5" customFormat="1" ht="31.5" x14ac:dyDescent="0.25">
      <c r="A34" s="90">
        <v>19</v>
      </c>
      <c r="B34" s="132" t="s">
        <v>177</v>
      </c>
      <c r="C34" s="90" t="s">
        <v>299</v>
      </c>
      <c r="D34" s="131">
        <v>63.2</v>
      </c>
      <c r="E34" s="181"/>
      <c r="F34" s="180"/>
    </row>
    <row r="35" spans="1:6" s="5" customFormat="1" ht="34.5" customHeight="1" x14ac:dyDescent="0.25">
      <c r="A35" s="90">
        <v>20</v>
      </c>
      <c r="B35" s="132" t="s">
        <v>172</v>
      </c>
      <c r="C35" s="90" t="s">
        <v>299</v>
      </c>
      <c r="D35" s="131">
        <v>31</v>
      </c>
      <c r="E35" s="181"/>
      <c r="F35" s="180"/>
    </row>
    <row r="36" spans="1:6" s="5" customFormat="1" ht="60.75" customHeight="1" x14ac:dyDescent="0.25">
      <c r="A36" s="90">
        <v>21</v>
      </c>
      <c r="B36" s="132" t="s">
        <v>153</v>
      </c>
      <c r="C36" s="90" t="s">
        <v>299</v>
      </c>
      <c r="D36" s="131">
        <v>5.89</v>
      </c>
      <c r="E36" s="181"/>
      <c r="F36" s="180"/>
    </row>
    <row r="37" spans="1:6" s="5" customFormat="1" ht="47.25" x14ac:dyDescent="0.25">
      <c r="A37" s="90">
        <v>22</v>
      </c>
      <c r="B37" s="132" t="s">
        <v>164</v>
      </c>
      <c r="C37" s="90" t="s">
        <v>299</v>
      </c>
      <c r="D37" s="131">
        <v>625</v>
      </c>
      <c r="E37" s="181"/>
      <c r="F37" s="180"/>
    </row>
    <row r="38" spans="1:6" s="5" customFormat="1" ht="47.25" x14ac:dyDescent="0.25">
      <c r="A38" s="90">
        <v>23</v>
      </c>
      <c r="B38" s="132" t="s">
        <v>165</v>
      </c>
      <c r="C38" s="90" t="s">
        <v>299</v>
      </c>
      <c r="D38" s="131">
        <v>625</v>
      </c>
      <c r="E38" s="181"/>
      <c r="F38" s="180"/>
    </row>
    <row r="39" spans="1:6" s="5" customFormat="1" ht="15.75" x14ac:dyDescent="0.25">
      <c r="A39" s="90" t="s">
        <v>521</v>
      </c>
      <c r="B39" s="133" t="s">
        <v>355</v>
      </c>
      <c r="C39" s="90"/>
      <c r="D39" s="131"/>
      <c r="E39" s="181"/>
      <c r="F39" s="180"/>
    </row>
    <row r="40" spans="1:6" s="5" customFormat="1" ht="18.75" x14ac:dyDescent="0.25">
      <c r="A40" s="90">
        <v>24</v>
      </c>
      <c r="B40" s="132" t="s">
        <v>498</v>
      </c>
      <c r="C40" s="90" t="s">
        <v>299</v>
      </c>
      <c r="D40" s="131">
        <v>164</v>
      </c>
      <c r="E40" s="181"/>
      <c r="F40" s="180"/>
    </row>
    <row r="41" spans="1:6" s="5" customFormat="1" ht="15.75" x14ac:dyDescent="0.25">
      <c r="A41" s="90" t="s">
        <v>521</v>
      </c>
      <c r="B41" s="136" t="s">
        <v>439</v>
      </c>
      <c r="C41" s="90"/>
      <c r="D41" s="131"/>
      <c r="E41" s="181"/>
      <c r="F41" s="180"/>
    </row>
    <row r="42" spans="1:6" s="5" customFormat="1" ht="47.25" x14ac:dyDescent="0.25">
      <c r="A42" s="90">
        <v>25</v>
      </c>
      <c r="B42" s="132" t="s">
        <v>189</v>
      </c>
      <c r="C42" s="90" t="s">
        <v>299</v>
      </c>
      <c r="D42" s="131">
        <v>143.5</v>
      </c>
      <c r="E42" s="181"/>
      <c r="F42" s="180"/>
    </row>
    <row r="43" spans="1:6" s="5" customFormat="1" ht="47.25" x14ac:dyDescent="0.25">
      <c r="A43" s="90" t="s">
        <v>521</v>
      </c>
      <c r="B43" s="133" t="s">
        <v>440</v>
      </c>
      <c r="C43" s="177"/>
      <c r="D43" s="178"/>
      <c r="E43" s="181"/>
      <c r="F43" s="180"/>
    </row>
    <row r="44" spans="1:6" s="5" customFormat="1" ht="47.25" x14ac:dyDescent="0.25">
      <c r="A44" s="90">
        <v>26</v>
      </c>
      <c r="B44" s="132" t="s">
        <v>499</v>
      </c>
      <c r="C44" s="90" t="s">
        <v>5</v>
      </c>
      <c r="D44" s="131">
        <v>29.9</v>
      </c>
      <c r="E44" s="181"/>
      <c r="F44" s="180"/>
    </row>
    <row r="45" spans="1:6" s="5" customFormat="1" ht="31.5" x14ac:dyDescent="0.25">
      <c r="A45" s="90" t="s">
        <v>521</v>
      </c>
      <c r="B45" s="133" t="s">
        <v>441</v>
      </c>
      <c r="C45" s="90"/>
      <c r="D45" s="131"/>
      <c r="E45" s="181"/>
      <c r="F45" s="180"/>
    </row>
    <row r="46" spans="1:6" s="5" customFormat="1" ht="31.5" x14ac:dyDescent="0.25">
      <c r="A46" s="90">
        <v>27</v>
      </c>
      <c r="B46" s="132" t="s">
        <v>500</v>
      </c>
      <c r="C46" s="90" t="s">
        <v>299</v>
      </c>
      <c r="D46" s="131">
        <v>22.4</v>
      </c>
      <c r="E46" s="181"/>
      <c r="F46" s="180"/>
    </row>
    <row r="47" spans="1:6" s="5" customFormat="1" ht="15.75" x14ac:dyDescent="0.25">
      <c r="A47" s="90" t="s">
        <v>521</v>
      </c>
      <c r="B47" s="133" t="s">
        <v>356</v>
      </c>
      <c r="C47" s="90"/>
      <c r="D47" s="131"/>
      <c r="E47" s="181"/>
      <c r="F47" s="180"/>
    </row>
    <row r="48" spans="1:6" s="5" customFormat="1" ht="47.25" x14ac:dyDescent="0.25">
      <c r="A48" s="90">
        <v>28</v>
      </c>
      <c r="B48" s="132" t="s">
        <v>173</v>
      </c>
      <c r="C48" s="90" t="s">
        <v>299</v>
      </c>
      <c r="D48" s="131">
        <v>31</v>
      </c>
      <c r="E48" s="181"/>
      <c r="F48" s="180"/>
    </row>
    <row r="49" spans="1:6" s="5" customFormat="1" ht="47.25" x14ac:dyDescent="0.25">
      <c r="A49" s="90">
        <v>29</v>
      </c>
      <c r="B49" s="134" t="s">
        <v>174</v>
      </c>
      <c r="C49" s="90" t="s">
        <v>299</v>
      </c>
      <c r="D49" s="131">
        <v>31</v>
      </c>
      <c r="E49" s="181"/>
      <c r="F49" s="180"/>
    </row>
    <row r="50" spans="1:6" s="5" customFormat="1" ht="47.25" x14ac:dyDescent="0.25">
      <c r="A50" s="90">
        <v>30</v>
      </c>
      <c r="B50" s="134" t="s">
        <v>182</v>
      </c>
      <c r="C50" s="90" t="s">
        <v>299</v>
      </c>
      <c r="D50" s="131">
        <v>31</v>
      </c>
      <c r="E50" s="181"/>
      <c r="F50" s="180"/>
    </row>
    <row r="51" spans="1:6" s="5" customFormat="1" ht="47.25" x14ac:dyDescent="0.25">
      <c r="A51" s="90">
        <v>31</v>
      </c>
      <c r="B51" s="132" t="s">
        <v>156</v>
      </c>
      <c r="C51" s="90" t="s">
        <v>299</v>
      </c>
      <c r="D51" s="192">
        <v>456.2</v>
      </c>
      <c r="E51" s="181"/>
      <c r="F51" s="196"/>
    </row>
    <row r="52" spans="1:6" s="5" customFormat="1" ht="30.75" customHeight="1" x14ac:dyDescent="0.25">
      <c r="A52" s="90">
        <v>32</v>
      </c>
      <c r="B52" s="132" t="s">
        <v>157</v>
      </c>
      <c r="C52" s="90" t="s">
        <v>299</v>
      </c>
      <c r="D52" s="192">
        <v>498</v>
      </c>
      <c r="E52" s="181"/>
      <c r="F52" s="196"/>
    </row>
    <row r="53" spans="1:6" s="5" customFormat="1" ht="31.5" x14ac:dyDescent="0.25">
      <c r="A53" s="90">
        <v>33</v>
      </c>
      <c r="B53" s="132" t="s">
        <v>158</v>
      </c>
      <c r="C53" s="90" t="s">
        <v>197</v>
      </c>
      <c r="D53" s="131">
        <v>49.2</v>
      </c>
      <c r="E53" s="181"/>
      <c r="F53" s="180"/>
    </row>
    <row r="54" spans="1:6" s="5" customFormat="1" ht="31.5" x14ac:dyDescent="0.25">
      <c r="A54" s="90">
        <v>34</v>
      </c>
      <c r="B54" s="132" t="s">
        <v>160</v>
      </c>
      <c r="C54" s="90" t="s">
        <v>197</v>
      </c>
      <c r="D54" s="131">
        <v>46.2</v>
      </c>
      <c r="E54" s="181"/>
      <c r="F54" s="180"/>
    </row>
    <row r="55" spans="1:6" s="5" customFormat="1" ht="31.5" x14ac:dyDescent="0.25">
      <c r="A55" s="90">
        <v>35</v>
      </c>
      <c r="B55" s="132" t="s">
        <v>161</v>
      </c>
      <c r="C55" s="90" t="s">
        <v>5</v>
      </c>
      <c r="D55" s="131">
        <v>6</v>
      </c>
      <c r="E55" s="181"/>
      <c r="F55" s="180"/>
    </row>
    <row r="56" spans="1:6" s="5" customFormat="1" ht="31.5" x14ac:dyDescent="0.25">
      <c r="A56" s="90">
        <v>36</v>
      </c>
      <c r="B56" s="132" t="s">
        <v>162</v>
      </c>
      <c r="C56" s="90" t="s">
        <v>197</v>
      </c>
      <c r="D56" s="131">
        <v>16.3</v>
      </c>
      <c r="E56" s="181"/>
      <c r="F56" s="180"/>
    </row>
    <row r="57" spans="1:6" s="5" customFormat="1" ht="31.5" x14ac:dyDescent="0.25">
      <c r="A57" s="90">
        <v>37</v>
      </c>
      <c r="B57" s="132" t="s">
        <v>163</v>
      </c>
      <c r="C57" s="90" t="s">
        <v>197</v>
      </c>
      <c r="D57" s="131">
        <v>5.8</v>
      </c>
      <c r="E57" s="181"/>
      <c r="F57" s="180"/>
    </row>
    <row r="58" spans="1:6" s="5" customFormat="1" ht="31.5" x14ac:dyDescent="0.25">
      <c r="A58" s="90">
        <v>38</v>
      </c>
      <c r="B58" s="132" t="s">
        <v>175</v>
      </c>
      <c r="C58" s="90" t="s">
        <v>5</v>
      </c>
      <c r="D58" s="131">
        <v>2</v>
      </c>
      <c r="E58" s="181"/>
      <c r="F58" s="180"/>
    </row>
    <row r="59" spans="1:6" s="5" customFormat="1" ht="15.75" x14ac:dyDescent="0.25">
      <c r="A59" s="90" t="s">
        <v>521</v>
      </c>
      <c r="B59" s="137" t="s">
        <v>357</v>
      </c>
      <c r="C59" s="90"/>
      <c r="D59" s="131"/>
      <c r="E59" s="181"/>
      <c r="F59" s="180"/>
    </row>
    <row r="60" spans="1:6" s="5" customFormat="1" ht="78.75" x14ac:dyDescent="0.25">
      <c r="A60" s="90">
        <v>39</v>
      </c>
      <c r="B60" s="132" t="s">
        <v>159</v>
      </c>
      <c r="C60" s="90" t="s">
        <v>197</v>
      </c>
      <c r="D60" s="131">
        <v>32.1</v>
      </c>
      <c r="E60" s="181"/>
      <c r="F60" s="180"/>
    </row>
    <row r="61" spans="1:6" s="5" customFormat="1" ht="47.25" x14ac:dyDescent="0.25">
      <c r="A61" s="90">
        <v>40</v>
      </c>
      <c r="B61" s="132" t="s">
        <v>167</v>
      </c>
      <c r="C61" s="90" t="s">
        <v>197</v>
      </c>
      <c r="D61" s="131">
        <v>6</v>
      </c>
      <c r="E61" s="181"/>
      <c r="F61" s="180"/>
    </row>
    <row r="62" spans="1:6" s="5" customFormat="1" ht="31.5" x14ac:dyDescent="0.25">
      <c r="A62" s="90">
        <v>41</v>
      </c>
      <c r="B62" s="132" t="s">
        <v>166</v>
      </c>
      <c r="C62" s="90" t="s">
        <v>5</v>
      </c>
      <c r="D62" s="131">
        <v>1</v>
      </c>
      <c r="E62" s="181"/>
      <c r="F62" s="180"/>
    </row>
    <row r="63" spans="1:6" s="5" customFormat="1" ht="47.25" x14ac:dyDescent="0.25">
      <c r="A63" s="90">
        <v>42</v>
      </c>
      <c r="B63" s="132" t="s">
        <v>171</v>
      </c>
      <c r="C63" s="90" t="s">
        <v>197</v>
      </c>
      <c r="D63" s="131">
        <v>9</v>
      </c>
      <c r="E63" s="181"/>
      <c r="F63" s="180"/>
    </row>
    <row r="64" spans="1:6" s="5" customFormat="1" ht="31.5" x14ac:dyDescent="0.25">
      <c r="A64" s="90">
        <v>43</v>
      </c>
      <c r="B64" s="132" t="s">
        <v>169</v>
      </c>
      <c r="C64" s="90" t="s">
        <v>5</v>
      </c>
      <c r="D64" s="131">
        <v>2</v>
      </c>
      <c r="E64" s="181"/>
      <c r="F64" s="180"/>
    </row>
    <row r="65" spans="1:6" s="5" customFormat="1" ht="31.5" x14ac:dyDescent="0.25">
      <c r="A65" s="90">
        <v>44</v>
      </c>
      <c r="B65" s="132" t="s">
        <v>170</v>
      </c>
      <c r="C65" s="90" t="s">
        <v>5</v>
      </c>
      <c r="D65" s="131">
        <v>2</v>
      </c>
      <c r="E65" s="181"/>
      <c r="F65" s="180"/>
    </row>
    <row r="66" spans="1:6" s="5" customFormat="1" ht="47.25" x14ac:dyDescent="0.25">
      <c r="A66" s="90">
        <v>45</v>
      </c>
      <c r="B66" s="132" t="s">
        <v>184</v>
      </c>
      <c r="C66" s="90" t="s">
        <v>5</v>
      </c>
      <c r="D66" s="131">
        <v>1</v>
      </c>
      <c r="E66" s="181"/>
      <c r="F66" s="180"/>
    </row>
    <row r="67" spans="1:6" s="5" customFormat="1" ht="31.5" x14ac:dyDescent="0.25">
      <c r="A67" s="90">
        <v>46</v>
      </c>
      <c r="B67" s="132" t="s">
        <v>186</v>
      </c>
      <c r="C67" s="90" t="s">
        <v>5</v>
      </c>
      <c r="D67" s="131">
        <v>1</v>
      </c>
      <c r="E67" s="181"/>
      <c r="F67" s="180"/>
    </row>
    <row r="68" spans="1:6" s="5" customFormat="1" ht="31.5" x14ac:dyDescent="0.25">
      <c r="A68" s="90">
        <v>47</v>
      </c>
      <c r="B68" s="132" t="s">
        <v>187</v>
      </c>
      <c r="C68" s="90" t="s">
        <v>5</v>
      </c>
      <c r="D68" s="131">
        <v>1</v>
      </c>
      <c r="E68" s="181"/>
      <c r="F68" s="180"/>
    </row>
    <row r="69" spans="1:6" s="5" customFormat="1" ht="15.75" x14ac:dyDescent="0.25">
      <c r="A69" s="90">
        <v>48</v>
      </c>
      <c r="B69" s="132" t="s">
        <v>185</v>
      </c>
      <c r="C69" s="90" t="s">
        <v>358</v>
      </c>
      <c r="D69" s="131">
        <v>1</v>
      </c>
      <c r="E69" s="181"/>
      <c r="F69" s="180"/>
    </row>
    <row r="70" spans="1:6" s="5" customFormat="1" ht="15.75" x14ac:dyDescent="0.25">
      <c r="A70" s="158" t="s">
        <v>521</v>
      </c>
      <c r="B70" s="159" t="s">
        <v>190</v>
      </c>
      <c r="C70" s="162"/>
      <c r="D70" s="185"/>
      <c r="E70" s="198"/>
      <c r="F70" s="199"/>
    </row>
    <row r="71" spans="1:6" s="5" customFormat="1" ht="15.75" x14ac:dyDescent="0.25">
      <c r="A71" s="90" t="s">
        <v>521</v>
      </c>
      <c r="B71" s="163" t="s">
        <v>362</v>
      </c>
      <c r="C71" s="90"/>
      <c r="D71" s="131"/>
      <c r="E71" s="181"/>
      <c r="F71" s="180"/>
    </row>
    <row r="72" spans="1:6" s="5" customFormat="1" ht="18.75" x14ac:dyDescent="0.25">
      <c r="A72" s="90">
        <v>49</v>
      </c>
      <c r="B72" s="168" t="s">
        <v>363</v>
      </c>
      <c r="C72" s="90" t="s">
        <v>294</v>
      </c>
      <c r="D72" s="131">
        <v>363.20000000000005</v>
      </c>
      <c r="E72" s="181"/>
      <c r="F72" s="180"/>
    </row>
    <row r="73" spans="1:6" s="5" customFormat="1" ht="18.75" x14ac:dyDescent="0.25">
      <c r="A73" s="90">
        <v>50</v>
      </c>
      <c r="B73" s="168" t="s">
        <v>364</v>
      </c>
      <c r="C73" s="90" t="s">
        <v>294</v>
      </c>
      <c r="D73" s="131">
        <v>46</v>
      </c>
      <c r="E73" s="181"/>
      <c r="F73" s="180"/>
    </row>
    <row r="74" spans="1:6" s="5" customFormat="1" ht="47.25" x14ac:dyDescent="0.25">
      <c r="A74" s="90">
        <v>51</v>
      </c>
      <c r="B74" s="168" t="s">
        <v>365</v>
      </c>
      <c r="C74" s="90" t="s">
        <v>294</v>
      </c>
      <c r="D74" s="131">
        <v>13.5</v>
      </c>
      <c r="E74" s="181"/>
      <c r="F74" s="180"/>
    </row>
    <row r="75" spans="1:6" s="5" customFormat="1" ht="15.75" x14ac:dyDescent="0.25">
      <c r="A75" s="90" t="s">
        <v>521</v>
      </c>
      <c r="B75" s="163" t="s">
        <v>366</v>
      </c>
      <c r="C75" s="90"/>
      <c r="D75" s="131"/>
      <c r="E75" s="181"/>
      <c r="F75" s="180"/>
    </row>
    <row r="76" spans="1:6" s="5" customFormat="1" ht="47.25" x14ac:dyDescent="0.25">
      <c r="A76" s="90">
        <v>52</v>
      </c>
      <c r="B76" s="168" t="s">
        <v>501</v>
      </c>
      <c r="C76" s="90" t="s">
        <v>299</v>
      </c>
      <c r="D76" s="186">
        <v>489.3</v>
      </c>
      <c r="E76" s="181"/>
      <c r="F76" s="180"/>
    </row>
    <row r="77" spans="1:6" s="5" customFormat="1" ht="15.75" x14ac:dyDescent="0.25">
      <c r="A77" s="90" t="s">
        <v>521</v>
      </c>
      <c r="B77" s="163" t="s">
        <v>442</v>
      </c>
      <c r="C77" s="90"/>
      <c r="D77" s="131"/>
      <c r="E77" s="181"/>
      <c r="F77" s="180"/>
    </row>
    <row r="78" spans="1:6" s="5" customFormat="1" ht="18.75" x14ac:dyDescent="0.25">
      <c r="A78" s="90">
        <v>53</v>
      </c>
      <c r="B78" s="168" t="s">
        <v>443</v>
      </c>
      <c r="C78" s="90" t="s">
        <v>294</v>
      </c>
      <c r="D78" s="187">
        <v>8.3000000000000007</v>
      </c>
      <c r="E78" s="181"/>
      <c r="F78" s="180"/>
    </row>
    <row r="79" spans="1:6" s="5" customFormat="1" ht="31.5" x14ac:dyDescent="0.25">
      <c r="A79" s="90">
        <v>54</v>
      </c>
      <c r="B79" s="168" t="s">
        <v>502</v>
      </c>
      <c r="C79" s="90" t="s">
        <v>294</v>
      </c>
      <c r="D79" s="187">
        <v>81.760000000000005</v>
      </c>
      <c r="E79" s="181"/>
      <c r="F79" s="180"/>
    </row>
    <row r="80" spans="1:6" s="5" customFormat="1" ht="15.75" x14ac:dyDescent="0.25">
      <c r="A80" s="90" t="s">
        <v>521</v>
      </c>
      <c r="B80" s="163" t="s">
        <v>444</v>
      </c>
      <c r="C80" s="90"/>
      <c r="D80" s="131"/>
      <c r="E80" s="181"/>
      <c r="F80" s="180"/>
    </row>
    <row r="81" spans="1:6" s="5" customFormat="1" ht="15.75" x14ac:dyDescent="0.25">
      <c r="A81" s="90">
        <v>55</v>
      </c>
      <c r="B81" s="168" t="s">
        <v>503</v>
      </c>
      <c r="C81" s="90" t="s">
        <v>368</v>
      </c>
      <c r="D81" s="187">
        <v>13442.8</v>
      </c>
      <c r="E81" s="181"/>
      <c r="F81" s="180"/>
    </row>
    <row r="82" spans="1:6" s="5" customFormat="1" ht="15.75" x14ac:dyDescent="0.25">
      <c r="A82" s="90" t="s">
        <v>521</v>
      </c>
      <c r="B82" s="163" t="s">
        <v>445</v>
      </c>
      <c r="C82" s="90"/>
      <c r="D82" s="131"/>
      <c r="E82" s="181"/>
      <c r="F82" s="180"/>
    </row>
    <row r="83" spans="1:6" s="5" customFormat="1" ht="31.5" x14ac:dyDescent="0.25">
      <c r="A83" s="90">
        <v>56</v>
      </c>
      <c r="B83" s="168" t="s">
        <v>504</v>
      </c>
      <c r="C83" s="90" t="s">
        <v>368</v>
      </c>
      <c r="D83" s="187">
        <v>23734</v>
      </c>
      <c r="E83" s="181"/>
      <c r="F83" s="180"/>
    </row>
    <row r="84" spans="1:6" s="5" customFormat="1" ht="31.5" x14ac:dyDescent="0.25">
      <c r="A84" s="90" t="s">
        <v>521</v>
      </c>
      <c r="B84" s="163" t="s">
        <v>446</v>
      </c>
      <c r="C84" s="90"/>
      <c r="D84" s="131"/>
      <c r="E84" s="181"/>
      <c r="F84" s="180"/>
    </row>
    <row r="85" spans="1:6" s="5" customFormat="1" ht="31.5" x14ac:dyDescent="0.25">
      <c r="A85" s="90">
        <v>57</v>
      </c>
      <c r="B85" s="168" t="s">
        <v>505</v>
      </c>
      <c r="C85" s="90" t="s">
        <v>299</v>
      </c>
      <c r="D85" s="187">
        <v>490</v>
      </c>
      <c r="E85" s="181"/>
      <c r="F85" s="180"/>
    </row>
    <row r="86" spans="1:6" s="5" customFormat="1" ht="31.5" x14ac:dyDescent="0.25">
      <c r="A86" s="90" t="s">
        <v>521</v>
      </c>
      <c r="B86" s="163" t="s">
        <v>447</v>
      </c>
      <c r="C86" s="90"/>
      <c r="D86" s="131"/>
      <c r="E86" s="181"/>
      <c r="F86" s="180"/>
    </row>
    <row r="87" spans="1:6" s="5" customFormat="1" ht="18.75" x14ac:dyDescent="0.25">
      <c r="A87" s="90">
        <v>58</v>
      </c>
      <c r="B87" s="168" t="s">
        <v>506</v>
      </c>
      <c r="C87" s="90" t="s">
        <v>299</v>
      </c>
      <c r="D87" s="187">
        <v>490</v>
      </c>
      <c r="E87" s="181"/>
      <c r="F87" s="180"/>
    </row>
    <row r="88" spans="1:6" s="5" customFormat="1" ht="15.75" x14ac:dyDescent="0.25">
      <c r="A88" s="158" t="s">
        <v>521</v>
      </c>
      <c r="B88" s="159" t="s">
        <v>191</v>
      </c>
      <c r="C88" s="162"/>
      <c r="D88" s="185"/>
      <c r="E88" s="162"/>
      <c r="F88" s="162"/>
    </row>
    <row r="89" spans="1:6" s="5" customFormat="1" ht="15.75" x14ac:dyDescent="0.25">
      <c r="A89" s="90" t="s">
        <v>521</v>
      </c>
      <c r="B89" s="163" t="s">
        <v>300</v>
      </c>
      <c r="C89" s="4"/>
      <c r="D89" s="188"/>
      <c r="E89" s="181"/>
      <c r="F89" s="180"/>
    </row>
    <row r="90" spans="1:6" s="5" customFormat="1" ht="15.75" x14ac:dyDescent="0.25">
      <c r="A90" s="90">
        <v>59</v>
      </c>
      <c r="B90" s="164" t="s">
        <v>449</v>
      </c>
      <c r="C90" s="141" t="s">
        <v>197</v>
      </c>
      <c r="D90" s="189">
        <v>22</v>
      </c>
      <c r="E90" s="181"/>
      <c r="F90" s="180"/>
    </row>
    <row r="91" spans="1:6" s="5" customFormat="1" ht="15.75" x14ac:dyDescent="0.25">
      <c r="A91" s="90">
        <v>60</v>
      </c>
      <c r="B91" s="164" t="s">
        <v>450</v>
      </c>
      <c r="C91" s="141" t="s">
        <v>197</v>
      </c>
      <c r="D91" s="189">
        <v>37</v>
      </c>
      <c r="E91" s="181"/>
      <c r="F91" s="180"/>
    </row>
    <row r="92" spans="1:6" s="5" customFormat="1" ht="15.75" x14ac:dyDescent="0.25">
      <c r="A92" s="90">
        <v>61</v>
      </c>
      <c r="B92" s="164" t="s">
        <v>451</v>
      </c>
      <c r="C92" s="141" t="s">
        <v>197</v>
      </c>
      <c r="D92" s="189">
        <v>43</v>
      </c>
      <c r="E92" s="181"/>
      <c r="F92" s="180"/>
    </row>
    <row r="93" spans="1:6" s="5" customFormat="1" ht="15.75" x14ac:dyDescent="0.25">
      <c r="A93" s="90">
        <v>62</v>
      </c>
      <c r="B93" s="164" t="s">
        <v>452</v>
      </c>
      <c r="C93" s="141" t="s">
        <v>197</v>
      </c>
      <c r="D93" s="189">
        <v>40</v>
      </c>
      <c r="E93" s="181"/>
      <c r="F93" s="180"/>
    </row>
    <row r="94" spans="1:6" s="5" customFormat="1" ht="15.75" x14ac:dyDescent="0.25">
      <c r="A94" s="90">
        <v>63</v>
      </c>
      <c r="B94" s="164" t="s">
        <v>453</v>
      </c>
      <c r="C94" s="141" t="s">
        <v>197</v>
      </c>
      <c r="D94" s="189">
        <v>400</v>
      </c>
      <c r="E94" s="181"/>
      <c r="F94" s="180"/>
    </row>
    <row r="95" spans="1:6" s="5" customFormat="1" ht="15.75" x14ac:dyDescent="0.25">
      <c r="A95" s="90">
        <v>64</v>
      </c>
      <c r="B95" s="164" t="s">
        <v>454</v>
      </c>
      <c r="C95" s="141" t="s">
        <v>197</v>
      </c>
      <c r="D95" s="189">
        <v>150</v>
      </c>
      <c r="E95" s="181"/>
      <c r="F95" s="180"/>
    </row>
    <row r="96" spans="1:6" s="5" customFormat="1" ht="31.5" x14ac:dyDescent="0.25">
      <c r="A96" s="90">
        <v>65</v>
      </c>
      <c r="B96" s="164" t="s">
        <v>455</v>
      </c>
      <c r="C96" s="141" t="s">
        <v>197</v>
      </c>
      <c r="D96" s="189">
        <v>20</v>
      </c>
      <c r="E96" s="181"/>
      <c r="F96" s="180"/>
    </row>
    <row r="97" spans="1:6" s="5" customFormat="1" ht="31.5" x14ac:dyDescent="0.25">
      <c r="A97" s="90">
        <v>66</v>
      </c>
      <c r="B97" s="164" t="s">
        <v>456</v>
      </c>
      <c r="C97" s="141" t="s">
        <v>197</v>
      </c>
      <c r="D97" s="189">
        <v>35</v>
      </c>
      <c r="E97" s="181"/>
      <c r="F97" s="180"/>
    </row>
    <row r="98" spans="1:6" s="5" customFormat="1" ht="31.5" x14ac:dyDescent="0.25">
      <c r="A98" s="90">
        <v>67</v>
      </c>
      <c r="B98" s="164" t="s">
        <v>301</v>
      </c>
      <c r="C98" s="155" t="s">
        <v>5</v>
      </c>
      <c r="D98" s="189">
        <v>29</v>
      </c>
      <c r="E98" s="181"/>
      <c r="F98" s="180"/>
    </row>
    <row r="99" spans="1:6" s="5" customFormat="1" ht="31.5" x14ac:dyDescent="0.25">
      <c r="A99" s="90">
        <v>68</v>
      </c>
      <c r="B99" s="164" t="s">
        <v>302</v>
      </c>
      <c r="C99" s="155" t="s">
        <v>5</v>
      </c>
      <c r="D99" s="189">
        <v>2</v>
      </c>
      <c r="E99" s="181"/>
      <c r="F99" s="180"/>
    </row>
    <row r="100" spans="1:6" s="5" customFormat="1" ht="31.5" x14ac:dyDescent="0.25">
      <c r="A100" s="90">
        <v>69</v>
      </c>
      <c r="B100" s="164" t="s">
        <v>457</v>
      </c>
      <c r="C100" s="141" t="s">
        <v>197</v>
      </c>
      <c r="D100" s="189">
        <v>100</v>
      </c>
      <c r="E100" s="181"/>
      <c r="F100" s="180"/>
    </row>
    <row r="101" spans="1:6" s="5" customFormat="1" ht="31.5" x14ac:dyDescent="0.25">
      <c r="A101" s="90">
        <v>70</v>
      </c>
      <c r="B101" s="164" t="s">
        <v>458</v>
      </c>
      <c r="C101" s="141" t="s">
        <v>197</v>
      </c>
      <c r="D101" s="189">
        <v>50</v>
      </c>
      <c r="E101" s="181"/>
      <c r="F101" s="180"/>
    </row>
    <row r="102" spans="1:6" s="5" customFormat="1" ht="31.5" x14ac:dyDescent="0.25">
      <c r="A102" s="90">
        <v>71</v>
      </c>
      <c r="B102" s="164" t="s">
        <v>459</v>
      </c>
      <c r="C102" s="141" t="s">
        <v>197</v>
      </c>
      <c r="D102" s="189">
        <v>32</v>
      </c>
      <c r="E102" s="181"/>
      <c r="F102" s="180"/>
    </row>
    <row r="103" spans="1:6" s="5" customFormat="1" ht="31.5" x14ac:dyDescent="0.25">
      <c r="A103" s="90">
        <v>72</v>
      </c>
      <c r="B103" s="164" t="s">
        <v>460</v>
      </c>
      <c r="C103" s="141" t="s">
        <v>197</v>
      </c>
      <c r="D103" s="189">
        <v>18</v>
      </c>
      <c r="E103" s="181"/>
      <c r="F103" s="180"/>
    </row>
    <row r="104" spans="1:6" s="5" customFormat="1" ht="31.5" x14ac:dyDescent="0.25">
      <c r="A104" s="90">
        <v>73</v>
      </c>
      <c r="B104" s="164" t="s">
        <v>461</v>
      </c>
      <c r="C104" s="141" t="s">
        <v>197</v>
      </c>
      <c r="D104" s="189">
        <v>4</v>
      </c>
      <c r="E104" s="181"/>
      <c r="F104" s="180"/>
    </row>
    <row r="105" spans="1:6" s="5" customFormat="1" ht="31.5" x14ac:dyDescent="0.25">
      <c r="A105" s="90">
        <v>74</v>
      </c>
      <c r="B105" s="164" t="s">
        <v>462</v>
      </c>
      <c r="C105" s="155" t="s">
        <v>5</v>
      </c>
      <c r="D105" s="189">
        <v>6</v>
      </c>
      <c r="E105" s="181"/>
      <c r="F105" s="180"/>
    </row>
    <row r="106" spans="1:6" s="5" customFormat="1" ht="31.5" x14ac:dyDescent="0.25">
      <c r="A106" s="90">
        <v>75</v>
      </c>
      <c r="B106" s="164" t="s">
        <v>463</v>
      </c>
      <c r="C106" s="155" t="s">
        <v>5</v>
      </c>
      <c r="D106" s="189">
        <v>2</v>
      </c>
      <c r="E106" s="181"/>
      <c r="F106" s="180"/>
    </row>
    <row r="107" spans="1:6" s="5" customFormat="1" ht="31.5" x14ac:dyDescent="0.25">
      <c r="A107" s="90">
        <v>76</v>
      </c>
      <c r="B107" s="164" t="s">
        <v>464</v>
      </c>
      <c r="C107" s="155" t="s">
        <v>5</v>
      </c>
      <c r="D107" s="189">
        <v>2</v>
      </c>
      <c r="E107" s="181"/>
      <c r="F107" s="180"/>
    </row>
    <row r="108" spans="1:6" s="5" customFormat="1" ht="31.5" x14ac:dyDescent="0.25">
      <c r="A108" s="90">
        <v>77</v>
      </c>
      <c r="B108" s="164" t="s">
        <v>465</v>
      </c>
      <c r="C108" s="155" t="s">
        <v>5</v>
      </c>
      <c r="D108" s="189">
        <v>4</v>
      </c>
      <c r="E108" s="181"/>
      <c r="F108" s="180"/>
    </row>
    <row r="109" spans="1:6" s="5" customFormat="1" ht="15.75" x14ac:dyDescent="0.25">
      <c r="A109" s="90">
        <v>78</v>
      </c>
      <c r="B109" s="164" t="s">
        <v>466</v>
      </c>
      <c r="C109" s="155" t="s">
        <v>5</v>
      </c>
      <c r="D109" s="189">
        <v>6</v>
      </c>
      <c r="E109" s="181"/>
      <c r="F109" s="180"/>
    </row>
    <row r="110" spans="1:6" s="5" customFormat="1" ht="31.5" x14ac:dyDescent="0.25">
      <c r="A110" s="90">
        <v>79</v>
      </c>
      <c r="B110" s="164" t="s">
        <v>467</v>
      </c>
      <c r="C110" s="155" t="s">
        <v>5</v>
      </c>
      <c r="D110" s="189">
        <v>1</v>
      </c>
      <c r="E110" s="181"/>
      <c r="F110" s="180"/>
    </row>
    <row r="111" spans="1:6" s="5" customFormat="1" ht="31.5" x14ac:dyDescent="0.25">
      <c r="A111" s="90">
        <v>80</v>
      </c>
      <c r="B111" s="164" t="s">
        <v>468</v>
      </c>
      <c r="C111" s="155" t="s">
        <v>5</v>
      </c>
      <c r="D111" s="189">
        <v>1</v>
      </c>
      <c r="E111" s="181"/>
      <c r="F111" s="180"/>
    </row>
    <row r="112" spans="1:6" s="5" customFormat="1" ht="31.5" x14ac:dyDescent="0.25">
      <c r="A112" s="90">
        <v>81</v>
      </c>
      <c r="B112" s="164" t="s">
        <v>469</v>
      </c>
      <c r="C112" s="155" t="s">
        <v>5</v>
      </c>
      <c r="D112" s="189">
        <v>1</v>
      </c>
      <c r="E112" s="181"/>
      <c r="F112" s="180"/>
    </row>
    <row r="113" spans="1:6" s="5" customFormat="1" ht="31.5" x14ac:dyDescent="0.25">
      <c r="A113" s="90">
        <v>82</v>
      </c>
      <c r="B113" s="164" t="s">
        <v>470</v>
      </c>
      <c r="C113" s="155" t="s">
        <v>5</v>
      </c>
      <c r="D113" s="189">
        <v>1</v>
      </c>
      <c r="E113" s="181"/>
      <c r="F113" s="180"/>
    </row>
    <row r="114" spans="1:6" s="5" customFormat="1" ht="15.75" x14ac:dyDescent="0.25">
      <c r="A114" s="90">
        <v>83</v>
      </c>
      <c r="B114" s="164" t="s">
        <v>471</v>
      </c>
      <c r="C114" s="155" t="s">
        <v>5</v>
      </c>
      <c r="D114" s="189">
        <v>10</v>
      </c>
      <c r="E114" s="181"/>
      <c r="F114" s="180"/>
    </row>
    <row r="115" spans="1:6" s="5" customFormat="1" ht="15.75" x14ac:dyDescent="0.25">
      <c r="A115" s="90" t="s">
        <v>521</v>
      </c>
      <c r="B115" s="163" t="s">
        <v>303</v>
      </c>
      <c r="C115" s="4"/>
      <c r="D115" s="188"/>
      <c r="E115" s="181"/>
      <c r="F115" s="180"/>
    </row>
    <row r="116" spans="1:6" s="5" customFormat="1" ht="47.25" x14ac:dyDescent="0.25">
      <c r="A116" s="90">
        <v>84</v>
      </c>
      <c r="B116" s="164" t="s">
        <v>472</v>
      </c>
      <c r="C116" s="155" t="s">
        <v>5</v>
      </c>
      <c r="D116" s="189">
        <v>30</v>
      </c>
      <c r="E116" s="181"/>
      <c r="F116" s="180"/>
    </row>
    <row r="117" spans="1:6" s="5" customFormat="1" ht="47.25" x14ac:dyDescent="0.25">
      <c r="A117" s="90">
        <v>85</v>
      </c>
      <c r="B117" s="164" t="s">
        <v>473</v>
      </c>
      <c r="C117" s="155" t="s">
        <v>5</v>
      </c>
      <c r="D117" s="189">
        <v>7</v>
      </c>
      <c r="E117" s="181"/>
      <c r="F117" s="180"/>
    </row>
    <row r="118" spans="1:6" s="5" customFormat="1" ht="31.5" x14ac:dyDescent="0.25">
      <c r="A118" s="90">
        <v>86</v>
      </c>
      <c r="B118" s="164" t="s">
        <v>474</v>
      </c>
      <c r="C118" s="155" t="s">
        <v>5</v>
      </c>
      <c r="D118" s="189">
        <v>9</v>
      </c>
      <c r="E118" s="181"/>
      <c r="F118" s="180"/>
    </row>
    <row r="119" spans="1:6" s="5" customFormat="1" ht="31.5" x14ac:dyDescent="0.25">
      <c r="A119" s="90">
        <v>87</v>
      </c>
      <c r="B119" s="164" t="s">
        <v>475</v>
      </c>
      <c r="C119" s="155" t="s">
        <v>5</v>
      </c>
      <c r="D119" s="189">
        <v>2</v>
      </c>
      <c r="E119" s="181"/>
      <c r="F119" s="180"/>
    </row>
    <row r="120" spans="1:6" s="5" customFormat="1" ht="31.5" x14ac:dyDescent="0.25">
      <c r="A120" s="90">
        <v>88</v>
      </c>
      <c r="B120" s="164" t="s">
        <v>476</v>
      </c>
      <c r="C120" s="155" t="s">
        <v>5</v>
      </c>
      <c r="D120" s="189">
        <v>6</v>
      </c>
      <c r="E120" s="181"/>
      <c r="F120" s="180"/>
    </row>
    <row r="121" spans="1:6" s="5" customFormat="1" ht="47.25" x14ac:dyDescent="0.25">
      <c r="A121" s="90">
        <v>89</v>
      </c>
      <c r="B121" s="164" t="s">
        <v>477</v>
      </c>
      <c r="C121" s="155" t="s">
        <v>5</v>
      </c>
      <c r="D121" s="189">
        <v>8</v>
      </c>
      <c r="E121" s="181"/>
      <c r="F121" s="180"/>
    </row>
    <row r="122" spans="1:6" s="5" customFormat="1" ht="47.25" x14ac:dyDescent="0.25">
      <c r="A122" s="90">
        <v>90</v>
      </c>
      <c r="B122" s="164" t="s">
        <v>478</v>
      </c>
      <c r="C122" s="155" t="s">
        <v>5</v>
      </c>
      <c r="D122" s="189">
        <v>6</v>
      </c>
      <c r="E122" s="181"/>
      <c r="F122" s="180"/>
    </row>
    <row r="123" spans="1:6" s="5" customFormat="1" ht="47.25" x14ac:dyDescent="0.25">
      <c r="A123" s="90">
        <v>91</v>
      </c>
      <c r="B123" s="164" t="s">
        <v>479</v>
      </c>
      <c r="C123" s="155" t="s">
        <v>5</v>
      </c>
      <c r="D123" s="189">
        <v>9</v>
      </c>
      <c r="E123" s="181"/>
      <c r="F123" s="180"/>
    </row>
    <row r="124" spans="1:6" s="5" customFormat="1" ht="31.5" x14ac:dyDescent="0.25">
      <c r="A124" s="90">
        <v>92</v>
      </c>
      <c r="B124" s="164" t="s">
        <v>480</v>
      </c>
      <c r="C124" s="155" t="s">
        <v>5</v>
      </c>
      <c r="D124" s="189">
        <v>14</v>
      </c>
      <c r="E124" s="181"/>
      <c r="F124" s="180"/>
    </row>
    <row r="125" spans="1:6" s="5" customFormat="1" ht="31.5" x14ac:dyDescent="0.25">
      <c r="A125" s="90">
        <v>93</v>
      </c>
      <c r="B125" s="164" t="s">
        <v>481</v>
      </c>
      <c r="C125" s="155" t="s">
        <v>5</v>
      </c>
      <c r="D125" s="189">
        <v>3</v>
      </c>
      <c r="E125" s="181"/>
      <c r="F125" s="180"/>
    </row>
    <row r="126" spans="1:6" s="5" customFormat="1" ht="31.5" x14ac:dyDescent="0.25">
      <c r="A126" s="90">
        <v>94</v>
      </c>
      <c r="B126" s="164" t="s">
        <v>482</v>
      </c>
      <c r="C126" s="155" t="s">
        <v>5</v>
      </c>
      <c r="D126" s="189">
        <v>2</v>
      </c>
      <c r="E126" s="181"/>
      <c r="F126" s="180"/>
    </row>
    <row r="127" spans="1:6" s="5" customFormat="1" ht="31.5" x14ac:dyDescent="0.25">
      <c r="A127" s="90">
        <v>95</v>
      </c>
      <c r="B127" s="164" t="s">
        <v>483</v>
      </c>
      <c r="C127" s="155" t="s">
        <v>5</v>
      </c>
      <c r="D127" s="189">
        <v>6</v>
      </c>
      <c r="E127" s="181"/>
      <c r="F127" s="180"/>
    </row>
    <row r="128" spans="1:6" s="5" customFormat="1" ht="15.75" x14ac:dyDescent="0.25">
      <c r="A128" s="90">
        <v>96</v>
      </c>
      <c r="B128" s="164" t="s">
        <v>484</v>
      </c>
      <c r="C128" s="155" t="s">
        <v>188</v>
      </c>
      <c r="D128" s="189">
        <v>1</v>
      </c>
      <c r="E128" s="181"/>
      <c r="F128" s="180"/>
    </row>
    <row r="129" spans="1:6" s="5" customFormat="1" ht="31.5" x14ac:dyDescent="0.25">
      <c r="A129" s="90">
        <v>97</v>
      </c>
      <c r="B129" s="164" t="s">
        <v>464</v>
      </c>
      <c r="C129" s="155" t="s">
        <v>5</v>
      </c>
      <c r="D129" s="189">
        <v>9</v>
      </c>
      <c r="E129" s="181"/>
      <c r="F129" s="180"/>
    </row>
    <row r="130" spans="1:6" s="5" customFormat="1" ht="31.5" x14ac:dyDescent="0.25">
      <c r="A130" s="90">
        <v>98</v>
      </c>
      <c r="B130" s="164" t="s">
        <v>485</v>
      </c>
      <c r="C130" s="155" t="s">
        <v>5</v>
      </c>
      <c r="D130" s="189">
        <v>2</v>
      </c>
      <c r="E130" s="181"/>
      <c r="F130" s="180"/>
    </row>
    <row r="131" spans="1:6" s="5" customFormat="1" ht="31.5" x14ac:dyDescent="0.25">
      <c r="A131" s="90">
        <v>99</v>
      </c>
      <c r="B131" s="164" t="s">
        <v>486</v>
      </c>
      <c r="C131" s="155" t="s">
        <v>5</v>
      </c>
      <c r="D131" s="189">
        <v>2</v>
      </c>
      <c r="E131" s="181"/>
      <c r="F131" s="180"/>
    </row>
    <row r="132" spans="1:6" s="5" customFormat="1" ht="15.75" x14ac:dyDescent="0.25">
      <c r="A132" s="90">
        <v>100</v>
      </c>
      <c r="B132" s="164" t="s">
        <v>466</v>
      </c>
      <c r="C132" s="155" t="s">
        <v>5</v>
      </c>
      <c r="D132" s="189">
        <v>9</v>
      </c>
      <c r="E132" s="181"/>
      <c r="F132" s="180"/>
    </row>
    <row r="133" spans="1:6" s="5" customFormat="1" ht="31.5" x14ac:dyDescent="0.25">
      <c r="A133" s="90">
        <v>101</v>
      </c>
      <c r="B133" s="164" t="s">
        <v>467</v>
      </c>
      <c r="C133" s="155" t="s">
        <v>5</v>
      </c>
      <c r="D133" s="189">
        <v>1</v>
      </c>
      <c r="E133" s="181"/>
      <c r="F133" s="180"/>
    </row>
    <row r="134" spans="1:6" s="5" customFormat="1" ht="31.5" x14ac:dyDescent="0.25">
      <c r="A134" s="90">
        <v>102</v>
      </c>
      <c r="B134" s="164" t="s">
        <v>468</v>
      </c>
      <c r="C134" s="155" t="s">
        <v>5</v>
      </c>
      <c r="D134" s="189">
        <v>1</v>
      </c>
      <c r="E134" s="181"/>
      <c r="F134" s="180"/>
    </row>
    <row r="135" spans="1:6" s="5" customFormat="1" ht="31.5" x14ac:dyDescent="0.25">
      <c r="A135" s="90">
        <v>103</v>
      </c>
      <c r="B135" s="164" t="s">
        <v>469</v>
      </c>
      <c r="C135" s="155" t="s">
        <v>5</v>
      </c>
      <c r="D135" s="189">
        <v>1</v>
      </c>
      <c r="E135" s="181"/>
      <c r="F135" s="180"/>
    </row>
    <row r="136" spans="1:6" s="5" customFormat="1" ht="31.5" x14ac:dyDescent="0.25">
      <c r="A136" s="90">
        <v>104</v>
      </c>
      <c r="B136" s="164" t="s">
        <v>470</v>
      </c>
      <c r="C136" s="155" t="s">
        <v>5</v>
      </c>
      <c r="D136" s="189">
        <v>1</v>
      </c>
      <c r="E136" s="181"/>
      <c r="F136" s="180"/>
    </row>
    <row r="137" spans="1:6" s="5" customFormat="1" ht="31.5" x14ac:dyDescent="0.25">
      <c r="A137" s="90">
        <v>105</v>
      </c>
      <c r="B137" s="164" t="s">
        <v>487</v>
      </c>
      <c r="C137" s="141" t="s">
        <v>197</v>
      </c>
      <c r="D137" s="189">
        <v>125</v>
      </c>
      <c r="E137" s="181"/>
      <c r="F137" s="180"/>
    </row>
    <row r="138" spans="1:6" s="5" customFormat="1" ht="31.5" x14ac:dyDescent="0.25">
      <c r="A138" s="90">
        <v>106</v>
      </c>
      <c r="B138" s="164" t="s">
        <v>488</v>
      </c>
      <c r="C138" s="141" t="s">
        <v>197</v>
      </c>
      <c r="D138" s="189">
        <v>150</v>
      </c>
      <c r="E138" s="181"/>
      <c r="F138" s="180"/>
    </row>
    <row r="139" spans="1:6" s="5" customFormat="1" ht="31.5" x14ac:dyDescent="0.25">
      <c r="A139" s="90">
        <v>107</v>
      </c>
      <c r="B139" s="164" t="s">
        <v>489</v>
      </c>
      <c r="C139" s="141" t="s">
        <v>197</v>
      </c>
      <c r="D139" s="189">
        <v>200</v>
      </c>
      <c r="E139" s="181"/>
      <c r="F139" s="180"/>
    </row>
    <row r="140" spans="1:6" s="5" customFormat="1" ht="15.75" x14ac:dyDescent="0.25">
      <c r="A140" s="90">
        <v>108</v>
      </c>
      <c r="B140" s="164" t="s">
        <v>490</v>
      </c>
      <c r="C140" s="141" t="s">
        <v>197</v>
      </c>
      <c r="D140" s="189">
        <v>550</v>
      </c>
      <c r="E140" s="181"/>
      <c r="F140" s="180"/>
    </row>
    <row r="141" spans="1:6" s="5" customFormat="1" ht="15.75" x14ac:dyDescent="0.25">
      <c r="A141" s="90">
        <v>109</v>
      </c>
      <c r="B141" s="164" t="s">
        <v>491</v>
      </c>
      <c r="C141" s="141" t="s">
        <v>197</v>
      </c>
      <c r="D141" s="189">
        <v>30</v>
      </c>
      <c r="E141" s="181"/>
      <c r="F141" s="180"/>
    </row>
    <row r="142" spans="1:6" s="5" customFormat="1" ht="15.75" x14ac:dyDescent="0.25">
      <c r="A142" s="90">
        <v>110</v>
      </c>
      <c r="B142" s="164" t="s">
        <v>492</v>
      </c>
      <c r="C142" s="141" t="s">
        <v>197</v>
      </c>
      <c r="D142" s="189">
        <v>12</v>
      </c>
      <c r="E142" s="181"/>
      <c r="F142" s="180"/>
    </row>
    <row r="143" spans="1:6" s="5" customFormat="1" ht="15.75" x14ac:dyDescent="0.25">
      <c r="A143" s="90">
        <v>111</v>
      </c>
      <c r="B143" s="164" t="s">
        <v>471</v>
      </c>
      <c r="C143" s="155" t="s">
        <v>5</v>
      </c>
      <c r="D143" s="189">
        <v>20</v>
      </c>
      <c r="E143" s="181"/>
      <c r="F143" s="180"/>
    </row>
    <row r="144" spans="1:6" s="5" customFormat="1" ht="31.5" x14ac:dyDescent="0.25">
      <c r="A144" s="90">
        <v>112</v>
      </c>
      <c r="B144" s="164" t="s">
        <v>304</v>
      </c>
      <c r="C144" s="155" t="s">
        <v>305</v>
      </c>
      <c r="D144" s="189">
        <v>100</v>
      </c>
      <c r="E144" s="181"/>
      <c r="F144" s="180"/>
    </row>
    <row r="145" spans="1:6" s="5" customFormat="1" ht="15.75" x14ac:dyDescent="0.25">
      <c r="A145" s="90" t="s">
        <v>521</v>
      </c>
      <c r="B145" s="163" t="s">
        <v>306</v>
      </c>
      <c r="C145" s="4"/>
      <c r="D145" s="188"/>
      <c r="E145" s="181"/>
      <c r="F145" s="180"/>
    </row>
    <row r="146" spans="1:6" s="5" customFormat="1" ht="31.5" x14ac:dyDescent="0.25">
      <c r="A146" s="90">
        <v>113</v>
      </c>
      <c r="B146" s="164" t="s">
        <v>507</v>
      </c>
      <c r="C146" s="155" t="s">
        <v>5</v>
      </c>
      <c r="D146" s="189">
        <v>5</v>
      </c>
      <c r="E146" s="181"/>
      <c r="F146" s="180"/>
    </row>
    <row r="147" spans="1:6" s="5" customFormat="1" ht="31.5" x14ac:dyDescent="0.25">
      <c r="A147" s="90">
        <v>114</v>
      </c>
      <c r="B147" s="164" t="s">
        <v>508</v>
      </c>
      <c r="C147" s="141" t="s">
        <v>197</v>
      </c>
      <c r="D147" s="189">
        <v>45</v>
      </c>
      <c r="E147" s="181"/>
      <c r="F147" s="180"/>
    </row>
    <row r="148" spans="1:6" s="5" customFormat="1" ht="31.5" x14ac:dyDescent="0.25">
      <c r="A148" s="90">
        <v>115</v>
      </c>
      <c r="B148" s="164" t="s">
        <v>509</v>
      </c>
      <c r="C148" s="141" t="s">
        <v>197</v>
      </c>
      <c r="D148" s="189">
        <v>160</v>
      </c>
      <c r="E148" s="181"/>
      <c r="F148" s="180"/>
    </row>
    <row r="149" spans="1:6" s="5" customFormat="1" ht="47.25" x14ac:dyDescent="0.25">
      <c r="A149" s="90">
        <v>116</v>
      </c>
      <c r="B149" s="164" t="s">
        <v>510</v>
      </c>
      <c r="C149" s="141" t="s">
        <v>197</v>
      </c>
      <c r="D149" s="189">
        <v>42</v>
      </c>
      <c r="E149" s="181"/>
      <c r="F149" s="180"/>
    </row>
    <row r="150" spans="1:6" s="5" customFormat="1" ht="15.75" x14ac:dyDescent="0.25">
      <c r="A150" s="90">
        <v>117</v>
      </c>
      <c r="B150" s="164" t="s">
        <v>511</v>
      </c>
      <c r="C150" s="155" t="s">
        <v>5</v>
      </c>
      <c r="D150" s="189">
        <v>4</v>
      </c>
      <c r="E150" s="181"/>
      <c r="F150" s="180"/>
    </row>
    <row r="151" spans="1:6" s="5" customFormat="1" ht="15.75" x14ac:dyDescent="0.25">
      <c r="A151" s="90">
        <v>118</v>
      </c>
      <c r="B151" s="164" t="s">
        <v>512</v>
      </c>
      <c r="C151" s="155" t="s">
        <v>5</v>
      </c>
      <c r="D151" s="189">
        <v>4</v>
      </c>
      <c r="E151" s="181"/>
      <c r="F151" s="180"/>
    </row>
    <row r="152" spans="1:6" s="5" customFormat="1" ht="15.75" x14ac:dyDescent="0.25">
      <c r="A152" s="90" t="s">
        <v>521</v>
      </c>
      <c r="B152" s="163" t="s">
        <v>307</v>
      </c>
      <c r="C152" s="4"/>
      <c r="D152" s="188"/>
      <c r="E152" s="181"/>
      <c r="F152" s="180"/>
    </row>
    <row r="153" spans="1:6" s="5" customFormat="1" ht="15.75" x14ac:dyDescent="0.25">
      <c r="A153" s="90">
        <v>119</v>
      </c>
      <c r="B153" s="164" t="s">
        <v>308</v>
      </c>
      <c r="C153" s="155" t="s">
        <v>188</v>
      </c>
      <c r="D153" s="189">
        <v>1</v>
      </c>
      <c r="E153" s="181"/>
      <c r="F153" s="180"/>
    </row>
    <row r="154" spans="1:6" s="5" customFormat="1" ht="15.75" x14ac:dyDescent="0.25">
      <c r="A154" s="90">
        <v>120</v>
      </c>
      <c r="B154" s="164" t="s">
        <v>309</v>
      </c>
      <c r="C154" s="155" t="s">
        <v>188</v>
      </c>
      <c r="D154" s="189">
        <v>1</v>
      </c>
      <c r="E154" s="181"/>
      <c r="F154" s="180"/>
    </row>
    <row r="155" spans="1:6" s="5" customFormat="1" ht="31.5" x14ac:dyDescent="0.25">
      <c r="A155" s="90">
        <v>121</v>
      </c>
      <c r="B155" s="164" t="s">
        <v>310</v>
      </c>
      <c r="C155" s="155" t="s">
        <v>188</v>
      </c>
      <c r="D155" s="189">
        <v>1</v>
      </c>
      <c r="E155" s="181"/>
      <c r="F155" s="180"/>
    </row>
    <row r="156" spans="1:6" s="5" customFormat="1" ht="31.5" x14ac:dyDescent="0.25">
      <c r="A156" s="90">
        <v>122</v>
      </c>
      <c r="B156" s="164" t="s">
        <v>311</v>
      </c>
      <c r="C156" s="155" t="s">
        <v>188</v>
      </c>
      <c r="D156" s="189">
        <v>1</v>
      </c>
      <c r="E156" s="181"/>
      <c r="F156" s="180"/>
    </row>
    <row r="157" spans="1:6" s="5" customFormat="1" ht="31.5" x14ac:dyDescent="0.25">
      <c r="A157" s="90">
        <v>123</v>
      </c>
      <c r="B157" s="164" t="s">
        <v>312</v>
      </c>
      <c r="C157" s="155" t="s">
        <v>188</v>
      </c>
      <c r="D157" s="189">
        <v>1</v>
      </c>
      <c r="E157" s="181"/>
      <c r="F157" s="180"/>
    </row>
    <row r="158" spans="1:6" s="5" customFormat="1" ht="31.5" x14ac:dyDescent="0.25">
      <c r="A158" s="90">
        <v>124</v>
      </c>
      <c r="B158" s="164" t="s">
        <v>313</v>
      </c>
      <c r="C158" s="155" t="s">
        <v>188</v>
      </c>
      <c r="D158" s="189">
        <v>1</v>
      </c>
      <c r="E158" s="181"/>
      <c r="F158" s="180"/>
    </row>
    <row r="159" spans="1:6" s="5" customFormat="1" ht="15.75" x14ac:dyDescent="0.25">
      <c r="A159" s="90">
        <v>125</v>
      </c>
      <c r="B159" s="163" t="s">
        <v>314</v>
      </c>
      <c r="C159" s="155" t="s">
        <v>188</v>
      </c>
      <c r="D159" s="189">
        <v>1</v>
      </c>
      <c r="E159" s="181"/>
      <c r="F159" s="180"/>
    </row>
    <row r="160" spans="1:6" s="5" customFormat="1" ht="31.5" x14ac:dyDescent="0.25">
      <c r="A160" s="90">
        <v>126</v>
      </c>
      <c r="B160" s="163" t="s">
        <v>315</v>
      </c>
      <c r="C160" s="155" t="s">
        <v>188</v>
      </c>
      <c r="D160" s="189">
        <v>1</v>
      </c>
      <c r="E160" s="181"/>
      <c r="F160" s="180"/>
    </row>
    <row r="161" spans="1:6" s="5" customFormat="1" ht="15.75" x14ac:dyDescent="0.25">
      <c r="A161" s="158" t="s">
        <v>521</v>
      </c>
      <c r="B161" s="159" t="s">
        <v>192</v>
      </c>
      <c r="C161" s="158"/>
      <c r="D161" s="160"/>
      <c r="E161" s="198"/>
      <c r="F161" s="199"/>
    </row>
    <row r="162" spans="1:6" s="5" customFormat="1" ht="15.75" x14ac:dyDescent="0.25">
      <c r="A162" s="90" t="s">
        <v>521</v>
      </c>
      <c r="B162" s="133" t="s">
        <v>316</v>
      </c>
      <c r="C162" s="90"/>
      <c r="D162" s="131"/>
      <c r="E162" s="181"/>
      <c r="F162" s="180"/>
    </row>
    <row r="163" spans="1:6" s="5" customFormat="1" ht="31.5" x14ac:dyDescent="0.25">
      <c r="A163" s="90">
        <v>127</v>
      </c>
      <c r="B163" s="165" t="s">
        <v>317</v>
      </c>
      <c r="C163" s="30" t="s">
        <v>188</v>
      </c>
      <c r="D163" s="186">
        <v>1</v>
      </c>
      <c r="E163" s="181"/>
      <c r="F163" s="180"/>
    </row>
    <row r="164" spans="1:6" s="5" customFormat="1" ht="15.75" x14ac:dyDescent="0.25">
      <c r="A164" s="90">
        <v>128</v>
      </c>
      <c r="B164" s="166" t="s">
        <v>318</v>
      </c>
      <c r="C164" s="30" t="s">
        <v>5</v>
      </c>
      <c r="D164" s="186">
        <v>2</v>
      </c>
      <c r="E164" s="181"/>
      <c r="F164" s="180"/>
    </row>
    <row r="165" spans="1:6" s="5" customFormat="1" ht="15.75" x14ac:dyDescent="0.25">
      <c r="A165" s="90">
        <v>129</v>
      </c>
      <c r="B165" s="167" t="s">
        <v>319</v>
      </c>
      <c r="C165" s="30" t="s">
        <v>5</v>
      </c>
      <c r="D165" s="186">
        <v>6</v>
      </c>
      <c r="E165" s="181"/>
      <c r="F165" s="180"/>
    </row>
    <row r="166" spans="1:6" s="5" customFormat="1" ht="15.75" x14ac:dyDescent="0.25">
      <c r="A166" s="90">
        <v>130</v>
      </c>
      <c r="B166" s="167" t="s">
        <v>320</v>
      </c>
      <c r="C166" s="30" t="s">
        <v>5</v>
      </c>
      <c r="D166" s="186">
        <v>22</v>
      </c>
      <c r="E166" s="181"/>
      <c r="F166" s="180"/>
    </row>
    <row r="167" spans="1:6" s="5" customFormat="1" ht="15.75" x14ac:dyDescent="0.25">
      <c r="A167" s="90">
        <v>131</v>
      </c>
      <c r="B167" s="166" t="s">
        <v>321</v>
      </c>
      <c r="C167" s="30" t="s">
        <v>5</v>
      </c>
      <c r="D167" s="186">
        <v>28</v>
      </c>
      <c r="E167" s="181"/>
      <c r="F167" s="180"/>
    </row>
    <row r="168" spans="1:6" s="5" customFormat="1" ht="15.75" x14ac:dyDescent="0.25">
      <c r="A168" s="90">
        <v>132</v>
      </c>
      <c r="B168" s="166" t="s">
        <v>322</v>
      </c>
      <c r="C168" s="30" t="s">
        <v>5</v>
      </c>
      <c r="D168" s="186">
        <v>5</v>
      </c>
      <c r="E168" s="181"/>
      <c r="F168" s="180"/>
    </row>
    <row r="169" spans="1:6" s="5" customFormat="1" ht="15.75" x14ac:dyDescent="0.25">
      <c r="A169" s="90">
        <v>133</v>
      </c>
      <c r="B169" s="166" t="s">
        <v>323</v>
      </c>
      <c r="C169" s="30" t="s">
        <v>5</v>
      </c>
      <c r="D169" s="186">
        <v>4</v>
      </c>
      <c r="E169" s="181"/>
      <c r="F169" s="180"/>
    </row>
    <row r="170" spans="1:6" s="5" customFormat="1" ht="15.75" x14ac:dyDescent="0.25">
      <c r="A170" s="90">
        <v>134</v>
      </c>
      <c r="B170" s="166" t="s">
        <v>324</v>
      </c>
      <c r="C170" s="30" t="s">
        <v>5</v>
      </c>
      <c r="D170" s="186">
        <v>1</v>
      </c>
      <c r="E170" s="181"/>
      <c r="F170" s="180"/>
    </row>
    <row r="171" spans="1:6" s="5" customFormat="1" ht="15.75" x14ac:dyDescent="0.25">
      <c r="A171" s="90">
        <v>135</v>
      </c>
      <c r="B171" s="166" t="s">
        <v>325</v>
      </c>
      <c r="C171" s="30" t="s">
        <v>5</v>
      </c>
      <c r="D171" s="186">
        <v>4</v>
      </c>
      <c r="E171" s="181"/>
      <c r="F171" s="180"/>
    </row>
    <row r="172" spans="1:6" s="5" customFormat="1" ht="15.75" x14ac:dyDescent="0.25">
      <c r="A172" s="90">
        <v>136</v>
      </c>
      <c r="B172" s="166" t="s">
        <v>326</v>
      </c>
      <c r="C172" s="30" t="s">
        <v>5</v>
      </c>
      <c r="D172" s="186">
        <v>1</v>
      </c>
      <c r="E172" s="181"/>
      <c r="F172" s="180"/>
    </row>
    <row r="173" spans="1:6" s="5" customFormat="1" ht="15.75" x14ac:dyDescent="0.25">
      <c r="A173" s="90">
        <v>137</v>
      </c>
      <c r="B173" s="166" t="s">
        <v>327</v>
      </c>
      <c r="C173" s="141" t="s">
        <v>197</v>
      </c>
      <c r="D173" s="186">
        <v>440</v>
      </c>
      <c r="E173" s="181"/>
      <c r="F173" s="180"/>
    </row>
    <row r="174" spans="1:6" s="5" customFormat="1" ht="15.75" x14ac:dyDescent="0.25">
      <c r="A174" s="90">
        <v>138</v>
      </c>
      <c r="B174" s="166" t="s">
        <v>328</v>
      </c>
      <c r="C174" s="141" t="s">
        <v>197</v>
      </c>
      <c r="D174" s="186">
        <v>100</v>
      </c>
      <c r="E174" s="181"/>
      <c r="F174" s="180"/>
    </row>
    <row r="175" spans="1:6" s="5" customFormat="1" ht="15.75" x14ac:dyDescent="0.25">
      <c r="A175" s="90">
        <v>139</v>
      </c>
      <c r="B175" s="166" t="s">
        <v>329</v>
      </c>
      <c r="C175" s="141" t="s">
        <v>197</v>
      </c>
      <c r="D175" s="186">
        <v>11</v>
      </c>
      <c r="E175" s="181"/>
      <c r="F175" s="180"/>
    </row>
    <row r="176" spans="1:6" s="5" customFormat="1" ht="31.5" x14ac:dyDescent="0.25">
      <c r="A176" s="90" t="s">
        <v>521</v>
      </c>
      <c r="B176" s="133" t="s">
        <v>330</v>
      </c>
      <c r="C176" s="90"/>
      <c r="D176" s="131"/>
      <c r="E176" s="181"/>
      <c r="F176" s="180"/>
    </row>
    <row r="177" spans="1:6" s="5" customFormat="1" ht="47.25" x14ac:dyDescent="0.25">
      <c r="A177" s="90">
        <v>140</v>
      </c>
      <c r="B177" s="165" t="s">
        <v>331</v>
      </c>
      <c r="C177" s="30" t="s">
        <v>188</v>
      </c>
      <c r="D177" s="186">
        <v>1</v>
      </c>
      <c r="E177" s="181"/>
      <c r="F177" s="180"/>
    </row>
    <row r="178" spans="1:6" s="5" customFormat="1" ht="15.75" x14ac:dyDescent="0.25">
      <c r="A178" s="90">
        <v>141</v>
      </c>
      <c r="B178" s="166" t="s">
        <v>513</v>
      </c>
      <c r="C178" s="30" t="s">
        <v>5</v>
      </c>
      <c r="D178" s="186">
        <v>2</v>
      </c>
      <c r="E178" s="181"/>
      <c r="F178" s="180"/>
    </row>
    <row r="179" spans="1:6" s="5" customFormat="1" ht="31.5" x14ac:dyDescent="0.25">
      <c r="A179" s="90">
        <v>142</v>
      </c>
      <c r="B179" s="167" t="s">
        <v>332</v>
      </c>
      <c r="C179" s="30" t="s">
        <v>5</v>
      </c>
      <c r="D179" s="186">
        <v>6</v>
      </c>
      <c r="E179" s="181"/>
      <c r="F179" s="180"/>
    </row>
    <row r="180" spans="1:6" s="5" customFormat="1" ht="31.5" x14ac:dyDescent="0.25">
      <c r="A180" s="90">
        <v>143</v>
      </c>
      <c r="B180" s="167" t="s">
        <v>333</v>
      </c>
      <c r="C180" s="30" t="s">
        <v>5</v>
      </c>
      <c r="D180" s="186">
        <v>22</v>
      </c>
      <c r="E180" s="181"/>
      <c r="F180" s="180"/>
    </row>
    <row r="181" spans="1:6" s="5" customFormat="1" ht="31.5" x14ac:dyDescent="0.25">
      <c r="A181" s="90">
        <v>144</v>
      </c>
      <c r="B181" s="167" t="s">
        <v>334</v>
      </c>
      <c r="C181" s="30" t="s">
        <v>5</v>
      </c>
      <c r="D181" s="186">
        <v>28</v>
      </c>
      <c r="E181" s="181"/>
      <c r="F181" s="180"/>
    </row>
    <row r="182" spans="1:6" s="5" customFormat="1" ht="31.5" x14ac:dyDescent="0.25">
      <c r="A182" s="90">
        <v>145</v>
      </c>
      <c r="B182" s="167" t="s">
        <v>335</v>
      </c>
      <c r="C182" s="30" t="s">
        <v>5</v>
      </c>
      <c r="D182" s="186">
        <v>5</v>
      </c>
      <c r="E182" s="181"/>
      <c r="F182" s="180"/>
    </row>
    <row r="183" spans="1:6" s="5" customFormat="1" ht="31.5" x14ac:dyDescent="0.25">
      <c r="A183" s="90">
        <v>146</v>
      </c>
      <c r="B183" s="167" t="s">
        <v>336</v>
      </c>
      <c r="C183" s="30" t="s">
        <v>5</v>
      </c>
      <c r="D183" s="186">
        <v>4</v>
      </c>
      <c r="E183" s="181"/>
      <c r="F183" s="180"/>
    </row>
    <row r="184" spans="1:6" s="5" customFormat="1" ht="31.5" x14ac:dyDescent="0.25">
      <c r="A184" s="90">
        <v>147</v>
      </c>
      <c r="B184" s="167" t="s">
        <v>337</v>
      </c>
      <c r="C184" s="30" t="s">
        <v>5</v>
      </c>
      <c r="D184" s="186">
        <v>1</v>
      </c>
      <c r="E184" s="181"/>
      <c r="F184" s="180"/>
    </row>
    <row r="185" spans="1:6" s="5" customFormat="1" ht="31.5" x14ac:dyDescent="0.25">
      <c r="A185" s="90">
        <v>148</v>
      </c>
      <c r="B185" s="167" t="s">
        <v>338</v>
      </c>
      <c r="C185" s="30" t="s">
        <v>5</v>
      </c>
      <c r="D185" s="186">
        <v>4</v>
      </c>
      <c r="E185" s="181"/>
      <c r="F185" s="180"/>
    </row>
    <row r="186" spans="1:6" s="5" customFormat="1" ht="31.5" x14ac:dyDescent="0.25">
      <c r="A186" s="90">
        <v>149</v>
      </c>
      <c r="B186" s="167" t="s">
        <v>339</v>
      </c>
      <c r="C186" s="30" t="s">
        <v>5</v>
      </c>
      <c r="D186" s="186">
        <v>1</v>
      </c>
      <c r="E186" s="181"/>
      <c r="F186" s="180"/>
    </row>
    <row r="187" spans="1:6" s="5" customFormat="1" ht="31.5" x14ac:dyDescent="0.25">
      <c r="A187" s="90">
        <v>150</v>
      </c>
      <c r="B187" s="167" t="s">
        <v>340</v>
      </c>
      <c r="C187" s="141" t="s">
        <v>197</v>
      </c>
      <c r="D187" s="186">
        <v>340</v>
      </c>
      <c r="E187" s="181"/>
      <c r="F187" s="180"/>
    </row>
    <row r="188" spans="1:6" s="5" customFormat="1" ht="31.5" x14ac:dyDescent="0.25">
      <c r="A188" s="90">
        <v>151</v>
      </c>
      <c r="B188" s="167" t="s">
        <v>341</v>
      </c>
      <c r="C188" s="141" t="s">
        <v>197</v>
      </c>
      <c r="D188" s="186">
        <v>100</v>
      </c>
      <c r="E188" s="181"/>
      <c r="F188" s="180"/>
    </row>
    <row r="189" spans="1:6" s="5" customFormat="1" ht="15.75" x14ac:dyDescent="0.25">
      <c r="A189" s="90">
        <v>152</v>
      </c>
      <c r="B189" s="166" t="s">
        <v>342</v>
      </c>
      <c r="C189" s="141" t="s">
        <v>197</v>
      </c>
      <c r="D189" s="186">
        <v>100</v>
      </c>
      <c r="E189" s="181"/>
      <c r="F189" s="180"/>
    </row>
    <row r="190" spans="1:6" s="5" customFormat="1" ht="15.75" x14ac:dyDescent="0.25">
      <c r="A190" s="90">
        <v>153</v>
      </c>
      <c r="B190" s="166" t="s">
        <v>343</v>
      </c>
      <c r="C190" s="141" t="s">
        <v>197</v>
      </c>
      <c r="D190" s="186">
        <v>11</v>
      </c>
      <c r="E190" s="181"/>
      <c r="F190" s="180"/>
    </row>
    <row r="191" spans="1:6" s="5" customFormat="1" ht="15.75" x14ac:dyDescent="0.25">
      <c r="A191" s="90">
        <v>154</v>
      </c>
      <c r="B191" s="167" t="s">
        <v>344</v>
      </c>
      <c r="C191" s="30" t="s">
        <v>5</v>
      </c>
      <c r="D191" s="186">
        <v>1</v>
      </c>
      <c r="E191" s="181"/>
      <c r="F191" s="180"/>
    </row>
    <row r="192" spans="1:6" s="5" customFormat="1" ht="15.75" x14ac:dyDescent="0.25">
      <c r="A192" s="90">
        <v>155</v>
      </c>
      <c r="B192" s="166" t="s">
        <v>345</v>
      </c>
      <c r="C192" s="30" t="s">
        <v>5</v>
      </c>
      <c r="D192" s="186">
        <v>1</v>
      </c>
      <c r="E192" s="181"/>
      <c r="F192" s="180"/>
    </row>
    <row r="193" spans="1:6" s="5" customFormat="1" ht="15.75" x14ac:dyDescent="0.25">
      <c r="A193" s="158" t="s">
        <v>521</v>
      </c>
      <c r="B193" s="159" t="s">
        <v>193</v>
      </c>
      <c r="C193" s="158"/>
      <c r="D193" s="160"/>
      <c r="E193" s="198"/>
      <c r="F193" s="199"/>
    </row>
    <row r="194" spans="1:6" s="5" customFormat="1" ht="31.5" x14ac:dyDescent="0.25">
      <c r="A194" s="90" t="s">
        <v>521</v>
      </c>
      <c r="B194" s="133" t="s">
        <v>369</v>
      </c>
      <c r="C194" s="90"/>
      <c r="D194" s="131"/>
      <c r="E194" s="181"/>
      <c r="F194" s="180"/>
    </row>
    <row r="195" spans="1:6" s="5" customFormat="1" ht="31.5" x14ac:dyDescent="0.25">
      <c r="A195" s="90">
        <v>156</v>
      </c>
      <c r="B195" s="170" t="s">
        <v>370</v>
      </c>
      <c r="C195" s="90" t="s">
        <v>5</v>
      </c>
      <c r="D195" s="169">
        <v>2</v>
      </c>
      <c r="E195" s="181"/>
      <c r="F195" s="180"/>
    </row>
    <row r="196" spans="1:6" s="5" customFormat="1" ht="31.5" x14ac:dyDescent="0.25">
      <c r="A196" s="90">
        <v>157</v>
      </c>
      <c r="B196" s="171" t="s">
        <v>371</v>
      </c>
      <c r="C196" s="90" t="s">
        <v>5</v>
      </c>
      <c r="D196" s="169">
        <v>2</v>
      </c>
      <c r="E196" s="181"/>
      <c r="F196" s="180"/>
    </row>
    <row r="197" spans="1:6" s="5" customFormat="1" ht="31.5" x14ac:dyDescent="0.25">
      <c r="A197" s="90">
        <v>158</v>
      </c>
      <c r="B197" s="171" t="s">
        <v>372</v>
      </c>
      <c r="C197" s="90"/>
      <c r="D197" s="169">
        <v>2</v>
      </c>
      <c r="E197" s="181"/>
      <c r="F197" s="180"/>
    </row>
    <row r="198" spans="1:6" s="5" customFormat="1" ht="15.75" x14ac:dyDescent="0.25">
      <c r="A198" s="90">
        <v>159</v>
      </c>
      <c r="B198" s="132" t="s">
        <v>373</v>
      </c>
      <c r="C198" s="173" t="s">
        <v>305</v>
      </c>
      <c r="D198" s="169">
        <v>15</v>
      </c>
      <c r="E198" s="181"/>
      <c r="F198" s="180"/>
    </row>
    <row r="199" spans="1:6" s="5" customFormat="1" ht="15.75" x14ac:dyDescent="0.25">
      <c r="A199" s="90">
        <v>160</v>
      </c>
      <c r="B199" s="132" t="s">
        <v>374</v>
      </c>
      <c r="C199" s="90" t="s">
        <v>5</v>
      </c>
      <c r="D199" s="172">
        <v>1</v>
      </c>
      <c r="E199" s="181"/>
      <c r="F199" s="180"/>
    </row>
    <row r="200" spans="1:6" s="5" customFormat="1" ht="47.25" x14ac:dyDescent="0.25">
      <c r="A200" s="90" t="s">
        <v>521</v>
      </c>
      <c r="B200" s="133" t="s">
        <v>376</v>
      </c>
      <c r="C200" s="90"/>
      <c r="D200" s="131"/>
      <c r="E200" s="181"/>
      <c r="F200" s="180"/>
    </row>
    <row r="201" spans="1:6" s="5" customFormat="1" ht="31.5" x14ac:dyDescent="0.25">
      <c r="A201" s="90">
        <v>161</v>
      </c>
      <c r="B201" s="171" t="s">
        <v>377</v>
      </c>
      <c r="C201" s="90" t="s">
        <v>5</v>
      </c>
      <c r="D201" s="172">
        <v>1</v>
      </c>
      <c r="E201" s="181"/>
      <c r="F201" s="180"/>
    </row>
    <row r="202" spans="1:6" s="5" customFormat="1" ht="63" x14ac:dyDescent="0.25">
      <c r="A202" s="90">
        <v>162</v>
      </c>
      <c r="B202" s="171" t="s">
        <v>514</v>
      </c>
      <c r="C202" s="90" t="s">
        <v>5</v>
      </c>
      <c r="D202" s="172">
        <v>5</v>
      </c>
      <c r="E202" s="181"/>
      <c r="F202" s="180"/>
    </row>
    <row r="203" spans="1:6" s="5" customFormat="1" ht="31.5" x14ac:dyDescent="0.25">
      <c r="A203" s="90">
        <v>163</v>
      </c>
      <c r="B203" s="171" t="s">
        <v>378</v>
      </c>
      <c r="C203" s="90" t="s">
        <v>5</v>
      </c>
      <c r="D203" s="172">
        <v>10</v>
      </c>
      <c r="E203" s="181"/>
      <c r="F203" s="180"/>
    </row>
    <row r="204" spans="1:6" s="5" customFormat="1" ht="31.5" x14ac:dyDescent="0.25">
      <c r="A204" s="90">
        <v>164</v>
      </c>
      <c r="B204" s="171" t="s">
        <v>379</v>
      </c>
      <c r="C204" s="90" t="s">
        <v>5</v>
      </c>
      <c r="D204" s="172">
        <v>10</v>
      </c>
      <c r="E204" s="181"/>
      <c r="F204" s="180"/>
    </row>
    <row r="205" spans="1:6" s="5" customFormat="1" ht="31.5" x14ac:dyDescent="0.25">
      <c r="A205" s="90">
        <v>165</v>
      </c>
      <c r="B205" s="171" t="s">
        <v>380</v>
      </c>
      <c r="C205" s="90" t="s">
        <v>5</v>
      </c>
      <c r="D205" s="172">
        <v>10</v>
      </c>
      <c r="E205" s="181"/>
      <c r="F205" s="180"/>
    </row>
    <row r="206" spans="1:6" s="5" customFormat="1" ht="31.5" x14ac:dyDescent="0.25">
      <c r="A206" s="90">
        <v>166</v>
      </c>
      <c r="B206" s="171" t="s">
        <v>381</v>
      </c>
      <c r="C206" s="90" t="s">
        <v>5</v>
      </c>
      <c r="D206" s="172">
        <v>3</v>
      </c>
      <c r="E206" s="181"/>
      <c r="F206" s="180"/>
    </row>
    <row r="207" spans="1:6" s="5" customFormat="1" ht="15.75" x14ac:dyDescent="0.25">
      <c r="A207" s="90">
        <v>167</v>
      </c>
      <c r="B207" s="171" t="s">
        <v>382</v>
      </c>
      <c r="C207" s="90" t="s">
        <v>5</v>
      </c>
      <c r="D207" s="172">
        <v>1</v>
      </c>
      <c r="E207" s="181"/>
      <c r="F207" s="180"/>
    </row>
    <row r="208" spans="1:6" s="5" customFormat="1" ht="15.75" x14ac:dyDescent="0.25">
      <c r="A208" s="90">
        <v>168</v>
      </c>
      <c r="B208" s="171" t="s">
        <v>383</v>
      </c>
      <c r="C208" s="90" t="s">
        <v>5</v>
      </c>
      <c r="D208" s="172">
        <v>1</v>
      </c>
      <c r="E208" s="181"/>
      <c r="F208" s="180"/>
    </row>
    <row r="209" spans="1:6" s="5" customFormat="1" ht="47.25" x14ac:dyDescent="0.25">
      <c r="A209" s="90">
        <v>169</v>
      </c>
      <c r="B209" s="171" t="s">
        <v>384</v>
      </c>
      <c r="C209" s="90" t="s">
        <v>385</v>
      </c>
      <c r="D209" s="172">
        <v>50</v>
      </c>
      <c r="E209" s="181"/>
      <c r="F209" s="180"/>
    </row>
    <row r="210" spans="1:6" s="5" customFormat="1" ht="47.25" x14ac:dyDescent="0.25">
      <c r="A210" s="90">
        <v>170</v>
      </c>
      <c r="B210" s="171" t="s">
        <v>386</v>
      </c>
      <c r="C210" s="90" t="s">
        <v>385</v>
      </c>
      <c r="D210" s="172">
        <v>38</v>
      </c>
      <c r="E210" s="181"/>
      <c r="F210" s="180"/>
    </row>
    <row r="211" spans="1:6" s="5" customFormat="1" ht="47.25" x14ac:dyDescent="0.25">
      <c r="A211" s="90">
        <v>171</v>
      </c>
      <c r="B211" s="171" t="s">
        <v>387</v>
      </c>
      <c r="C211" s="90" t="s">
        <v>385</v>
      </c>
      <c r="D211" s="172">
        <v>52</v>
      </c>
      <c r="E211" s="181"/>
      <c r="F211" s="180"/>
    </row>
    <row r="212" spans="1:6" s="5" customFormat="1" ht="47.25" x14ac:dyDescent="0.25">
      <c r="A212" s="90">
        <v>172</v>
      </c>
      <c r="B212" s="171" t="s">
        <v>388</v>
      </c>
      <c r="C212" s="90" t="s">
        <v>385</v>
      </c>
      <c r="D212" s="172">
        <v>35</v>
      </c>
      <c r="E212" s="181"/>
      <c r="F212" s="180"/>
    </row>
    <row r="213" spans="1:6" s="5" customFormat="1" ht="47.25" x14ac:dyDescent="0.25">
      <c r="A213" s="90">
        <v>173</v>
      </c>
      <c r="B213" s="171" t="s">
        <v>389</v>
      </c>
      <c r="C213" s="90" t="s">
        <v>385</v>
      </c>
      <c r="D213" s="172">
        <v>42</v>
      </c>
      <c r="E213" s="181"/>
      <c r="F213" s="180"/>
    </row>
    <row r="214" spans="1:6" s="5" customFormat="1" ht="31.5" x14ac:dyDescent="0.25">
      <c r="A214" s="90">
        <v>174</v>
      </c>
      <c r="B214" s="171" t="s">
        <v>390</v>
      </c>
      <c r="C214" s="90" t="s">
        <v>5</v>
      </c>
      <c r="D214" s="172">
        <v>22</v>
      </c>
      <c r="E214" s="181"/>
      <c r="F214" s="180"/>
    </row>
    <row r="215" spans="1:6" s="5" customFormat="1" ht="31.5" x14ac:dyDescent="0.25">
      <c r="A215" s="90">
        <v>175</v>
      </c>
      <c r="B215" s="171" t="s">
        <v>391</v>
      </c>
      <c r="C215" s="90" t="s">
        <v>5</v>
      </c>
      <c r="D215" s="172">
        <v>10</v>
      </c>
      <c r="E215" s="181"/>
      <c r="F215" s="180"/>
    </row>
    <row r="216" spans="1:6" s="5" customFormat="1" ht="31.5" x14ac:dyDescent="0.25">
      <c r="A216" s="90">
        <v>176</v>
      </c>
      <c r="B216" s="171" t="s">
        <v>392</v>
      </c>
      <c r="C216" s="90" t="s">
        <v>5</v>
      </c>
      <c r="D216" s="172">
        <v>14</v>
      </c>
      <c r="E216" s="181"/>
      <c r="F216" s="180"/>
    </row>
    <row r="217" spans="1:6" s="5" customFormat="1" ht="31.5" x14ac:dyDescent="0.25">
      <c r="A217" s="90">
        <v>177</v>
      </c>
      <c r="B217" s="171" t="s">
        <v>393</v>
      </c>
      <c r="C217" s="90" t="s">
        <v>5</v>
      </c>
      <c r="D217" s="172">
        <v>2</v>
      </c>
      <c r="E217" s="181"/>
      <c r="F217" s="180"/>
    </row>
    <row r="218" spans="1:6" s="5" customFormat="1" ht="31.5" x14ac:dyDescent="0.25">
      <c r="A218" s="90">
        <v>178</v>
      </c>
      <c r="B218" s="171" t="s">
        <v>394</v>
      </c>
      <c r="C218" s="90" t="s">
        <v>5</v>
      </c>
      <c r="D218" s="172">
        <v>2</v>
      </c>
      <c r="E218" s="181"/>
      <c r="F218" s="180"/>
    </row>
    <row r="219" spans="1:6" s="5" customFormat="1" ht="31.5" x14ac:dyDescent="0.25">
      <c r="A219" s="90">
        <v>179</v>
      </c>
      <c r="B219" s="171" t="s">
        <v>395</v>
      </c>
      <c r="C219" s="90" t="s">
        <v>5</v>
      </c>
      <c r="D219" s="172">
        <v>2</v>
      </c>
      <c r="E219" s="181"/>
      <c r="F219" s="180"/>
    </row>
    <row r="220" spans="1:6" s="5" customFormat="1" ht="31.5" x14ac:dyDescent="0.25">
      <c r="A220" s="90">
        <v>180</v>
      </c>
      <c r="B220" s="171" t="s">
        <v>396</v>
      </c>
      <c r="C220" s="90" t="s">
        <v>5</v>
      </c>
      <c r="D220" s="172">
        <v>6</v>
      </c>
      <c r="E220" s="181"/>
      <c r="F220" s="180"/>
    </row>
    <row r="221" spans="1:6" s="5" customFormat="1" ht="31.5" x14ac:dyDescent="0.25">
      <c r="A221" s="90">
        <v>181</v>
      </c>
      <c r="B221" s="171" t="s">
        <v>397</v>
      </c>
      <c r="C221" s="90" t="s">
        <v>5</v>
      </c>
      <c r="D221" s="172">
        <v>6</v>
      </c>
      <c r="E221" s="181"/>
      <c r="F221" s="180"/>
    </row>
    <row r="222" spans="1:6" s="5" customFormat="1" ht="31.5" x14ac:dyDescent="0.25">
      <c r="A222" s="90">
        <v>182</v>
      </c>
      <c r="B222" s="171" t="s">
        <v>398</v>
      </c>
      <c r="C222" s="90" t="s">
        <v>5</v>
      </c>
      <c r="D222" s="172">
        <v>8</v>
      </c>
      <c r="E222" s="181"/>
      <c r="F222" s="180"/>
    </row>
    <row r="223" spans="1:6" s="5" customFormat="1" ht="31.5" x14ac:dyDescent="0.25">
      <c r="A223" s="90">
        <v>183</v>
      </c>
      <c r="B223" s="171" t="s">
        <v>399</v>
      </c>
      <c r="C223" s="90" t="s">
        <v>5</v>
      </c>
      <c r="D223" s="172">
        <v>10</v>
      </c>
      <c r="E223" s="181"/>
      <c r="F223" s="180"/>
    </row>
    <row r="224" spans="1:6" s="5" customFormat="1" ht="31.5" x14ac:dyDescent="0.25">
      <c r="A224" s="90">
        <v>184</v>
      </c>
      <c r="B224" s="171" t="s">
        <v>400</v>
      </c>
      <c r="C224" s="90" t="s">
        <v>5</v>
      </c>
      <c r="D224" s="172">
        <v>2</v>
      </c>
      <c r="E224" s="181"/>
      <c r="F224" s="180"/>
    </row>
    <row r="225" spans="1:6" s="5" customFormat="1" ht="31.5" x14ac:dyDescent="0.25">
      <c r="A225" s="90">
        <v>185</v>
      </c>
      <c r="B225" s="171" t="s">
        <v>401</v>
      </c>
      <c r="C225" s="90" t="s">
        <v>5</v>
      </c>
      <c r="D225" s="172">
        <v>6</v>
      </c>
      <c r="E225" s="181"/>
      <c r="F225" s="180"/>
    </row>
    <row r="226" spans="1:6" s="5" customFormat="1" ht="31.5" x14ac:dyDescent="0.25">
      <c r="A226" s="90">
        <v>186</v>
      </c>
      <c r="B226" s="171" t="s">
        <v>402</v>
      </c>
      <c r="C226" s="90" t="s">
        <v>5</v>
      </c>
      <c r="D226" s="172">
        <v>10</v>
      </c>
      <c r="E226" s="181"/>
      <c r="F226" s="180"/>
    </row>
    <row r="227" spans="1:6" s="5" customFormat="1" ht="31.5" x14ac:dyDescent="0.25">
      <c r="A227" s="90">
        <v>187</v>
      </c>
      <c r="B227" s="171" t="s">
        <v>403</v>
      </c>
      <c r="C227" s="90" t="s">
        <v>5</v>
      </c>
      <c r="D227" s="172">
        <v>2</v>
      </c>
      <c r="E227" s="181"/>
      <c r="F227" s="180"/>
    </row>
    <row r="228" spans="1:6" s="5" customFormat="1" ht="15.75" x14ac:dyDescent="0.25">
      <c r="A228" s="90">
        <v>188</v>
      </c>
      <c r="B228" s="174" t="s">
        <v>404</v>
      </c>
      <c r="C228" s="90" t="s">
        <v>5</v>
      </c>
      <c r="D228" s="172">
        <v>1</v>
      </c>
      <c r="E228" s="181"/>
      <c r="F228" s="180"/>
    </row>
    <row r="229" spans="1:6" s="5" customFormat="1" ht="15.75" x14ac:dyDescent="0.25">
      <c r="A229" s="90">
        <v>189</v>
      </c>
      <c r="B229" s="9" t="s">
        <v>373</v>
      </c>
      <c r="C229" s="90" t="s">
        <v>405</v>
      </c>
      <c r="D229" s="172">
        <v>150</v>
      </c>
      <c r="E229" s="181"/>
      <c r="F229" s="180"/>
    </row>
    <row r="230" spans="1:6" s="5" customFormat="1" ht="15.75" x14ac:dyDescent="0.25">
      <c r="A230" s="90">
        <v>190</v>
      </c>
      <c r="B230" s="132" t="s">
        <v>406</v>
      </c>
      <c r="C230" s="90" t="s">
        <v>5</v>
      </c>
      <c r="D230" s="172">
        <v>1</v>
      </c>
      <c r="E230" s="181"/>
      <c r="F230" s="180"/>
    </row>
    <row r="231" spans="1:6" s="5" customFormat="1" ht="63" x14ac:dyDescent="0.25">
      <c r="A231" s="90" t="s">
        <v>521</v>
      </c>
      <c r="B231" s="133" t="s">
        <v>421</v>
      </c>
      <c r="C231" s="90"/>
      <c r="D231" s="131"/>
      <c r="E231" s="181"/>
      <c r="F231" s="180"/>
    </row>
    <row r="232" spans="1:6" s="5" customFormat="1" ht="31.5" x14ac:dyDescent="0.25">
      <c r="A232" s="90">
        <v>191</v>
      </c>
      <c r="B232" s="171" t="s">
        <v>407</v>
      </c>
      <c r="C232" s="90" t="s">
        <v>5</v>
      </c>
      <c r="D232" s="172">
        <v>1</v>
      </c>
      <c r="E232" s="181"/>
      <c r="F232" s="180"/>
    </row>
    <row r="233" spans="1:6" s="5" customFormat="1" ht="126" x14ac:dyDescent="0.25">
      <c r="A233" s="90">
        <v>192</v>
      </c>
      <c r="B233" s="171" t="s">
        <v>408</v>
      </c>
      <c r="C233" s="90" t="s">
        <v>5</v>
      </c>
      <c r="D233" s="172">
        <v>1</v>
      </c>
      <c r="E233" s="181"/>
      <c r="F233" s="180"/>
    </row>
    <row r="234" spans="1:6" s="5" customFormat="1" ht="110.25" x14ac:dyDescent="0.25">
      <c r="A234" s="90">
        <v>193</v>
      </c>
      <c r="B234" s="171" t="s">
        <v>409</v>
      </c>
      <c r="C234" s="90" t="s">
        <v>5</v>
      </c>
      <c r="D234" s="172">
        <v>2</v>
      </c>
      <c r="E234" s="181"/>
      <c r="F234" s="180"/>
    </row>
    <row r="235" spans="1:6" s="5" customFormat="1" ht="110.25" x14ac:dyDescent="0.25">
      <c r="A235" s="90">
        <v>194</v>
      </c>
      <c r="B235" s="171" t="s">
        <v>410</v>
      </c>
      <c r="C235" s="90" t="s">
        <v>5</v>
      </c>
      <c r="D235" s="172">
        <v>2</v>
      </c>
      <c r="E235" s="181"/>
      <c r="F235" s="180"/>
    </row>
    <row r="236" spans="1:6" s="5" customFormat="1" ht="110.25" x14ac:dyDescent="0.25">
      <c r="A236" s="90">
        <v>195</v>
      </c>
      <c r="B236" s="171" t="s">
        <v>411</v>
      </c>
      <c r="C236" s="90" t="s">
        <v>5</v>
      </c>
      <c r="D236" s="172">
        <v>2</v>
      </c>
      <c r="E236" s="181"/>
      <c r="F236" s="180"/>
    </row>
    <row r="237" spans="1:6" s="5" customFormat="1" ht="110.25" x14ac:dyDescent="0.25">
      <c r="A237" s="90">
        <v>196</v>
      </c>
      <c r="B237" s="171" t="s">
        <v>412</v>
      </c>
      <c r="C237" s="90" t="s">
        <v>5</v>
      </c>
      <c r="D237" s="172">
        <v>2</v>
      </c>
      <c r="E237" s="181"/>
      <c r="F237" s="180"/>
    </row>
    <row r="238" spans="1:6" s="5" customFormat="1" ht="110.25" x14ac:dyDescent="0.25">
      <c r="A238" s="90">
        <v>197</v>
      </c>
      <c r="B238" s="171" t="s">
        <v>413</v>
      </c>
      <c r="C238" s="90" t="s">
        <v>5</v>
      </c>
      <c r="D238" s="172">
        <v>2</v>
      </c>
      <c r="E238" s="181"/>
      <c r="F238" s="180"/>
    </row>
    <row r="239" spans="1:6" s="5" customFormat="1" ht="47.25" x14ac:dyDescent="0.25">
      <c r="A239" s="90">
        <v>198</v>
      </c>
      <c r="B239" s="171" t="s">
        <v>414</v>
      </c>
      <c r="C239" s="90" t="s">
        <v>367</v>
      </c>
      <c r="D239" s="172">
        <v>571</v>
      </c>
      <c r="E239" s="181"/>
      <c r="F239" s="180"/>
    </row>
    <row r="240" spans="1:6" s="5" customFormat="1" ht="31.5" x14ac:dyDescent="0.25">
      <c r="A240" s="90">
        <v>199</v>
      </c>
      <c r="B240" s="171" t="s">
        <v>378</v>
      </c>
      <c r="C240" s="90" t="s">
        <v>5</v>
      </c>
      <c r="D240" s="172">
        <v>3</v>
      </c>
      <c r="E240" s="181"/>
      <c r="F240" s="180"/>
    </row>
    <row r="241" spans="1:6" s="5" customFormat="1" ht="31.5" x14ac:dyDescent="0.25">
      <c r="A241" s="90">
        <v>200</v>
      </c>
      <c r="B241" s="171" t="s">
        <v>379</v>
      </c>
      <c r="C241" s="90" t="s">
        <v>5</v>
      </c>
      <c r="D241" s="172">
        <v>2</v>
      </c>
      <c r="E241" s="181"/>
      <c r="F241" s="180"/>
    </row>
    <row r="242" spans="1:6" s="5" customFormat="1" ht="15.75" x14ac:dyDescent="0.25">
      <c r="A242" s="90">
        <v>201</v>
      </c>
      <c r="B242" s="171" t="s">
        <v>415</v>
      </c>
      <c r="C242" s="90" t="s">
        <v>5</v>
      </c>
      <c r="D242" s="172">
        <v>1</v>
      </c>
      <c r="E242" s="181"/>
      <c r="F242" s="180"/>
    </row>
    <row r="243" spans="1:6" s="5" customFormat="1" ht="15.75" x14ac:dyDescent="0.25">
      <c r="A243" s="90">
        <v>202</v>
      </c>
      <c r="B243" s="171" t="s">
        <v>416</v>
      </c>
      <c r="C243" s="90" t="s">
        <v>5</v>
      </c>
      <c r="D243" s="172">
        <v>1</v>
      </c>
      <c r="E243" s="181"/>
      <c r="F243" s="180"/>
    </row>
    <row r="244" spans="1:6" s="5" customFormat="1" ht="47.25" x14ac:dyDescent="0.25">
      <c r="A244" s="90">
        <v>203</v>
      </c>
      <c r="B244" s="171" t="s">
        <v>389</v>
      </c>
      <c r="C244" s="90" t="s">
        <v>385</v>
      </c>
      <c r="D244" s="172">
        <v>15</v>
      </c>
      <c r="E244" s="181"/>
      <c r="F244" s="180"/>
    </row>
    <row r="245" spans="1:6" s="5" customFormat="1" ht="47.25" x14ac:dyDescent="0.25">
      <c r="A245" s="90">
        <v>204</v>
      </c>
      <c r="B245" s="171" t="s">
        <v>417</v>
      </c>
      <c r="C245" s="90" t="s">
        <v>385</v>
      </c>
      <c r="D245" s="172">
        <v>25</v>
      </c>
      <c r="E245" s="181"/>
      <c r="F245" s="180"/>
    </row>
    <row r="246" spans="1:6" s="5" customFormat="1" ht="31.5" x14ac:dyDescent="0.25">
      <c r="A246" s="90">
        <v>205</v>
      </c>
      <c r="B246" s="171" t="s">
        <v>418</v>
      </c>
      <c r="C246" s="90" t="s">
        <v>5</v>
      </c>
      <c r="D246" s="172">
        <v>18</v>
      </c>
      <c r="E246" s="181"/>
      <c r="F246" s="180"/>
    </row>
    <row r="247" spans="1:6" s="5" customFormat="1" ht="31.5" x14ac:dyDescent="0.25">
      <c r="A247" s="90">
        <v>206</v>
      </c>
      <c r="B247" s="171" t="s">
        <v>390</v>
      </c>
      <c r="C247" s="90" t="s">
        <v>5</v>
      </c>
      <c r="D247" s="172">
        <v>4</v>
      </c>
      <c r="E247" s="181"/>
      <c r="F247" s="180"/>
    </row>
    <row r="248" spans="1:6" s="5" customFormat="1" ht="31.5" x14ac:dyDescent="0.25">
      <c r="A248" s="90">
        <v>207</v>
      </c>
      <c r="B248" s="171" t="s">
        <v>419</v>
      </c>
      <c r="C248" s="90" t="s">
        <v>5</v>
      </c>
      <c r="D248" s="172">
        <v>2</v>
      </c>
      <c r="E248" s="181"/>
      <c r="F248" s="180"/>
    </row>
    <row r="249" spans="1:6" s="5" customFormat="1" ht="31.5" x14ac:dyDescent="0.25">
      <c r="A249" s="90">
        <v>208</v>
      </c>
      <c r="B249" s="171" t="s">
        <v>420</v>
      </c>
      <c r="C249" s="90" t="s">
        <v>5</v>
      </c>
      <c r="D249" s="172">
        <v>2</v>
      </c>
      <c r="E249" s="181"/>
      <c r="F249" s="180"/>
    </row>
    <row r="250" spans="1:6" s="5" customFormat="1" ht="15.75" x14ac:dyDescent="0.25">
      <c r="A250" s="90">
        <v>209</v>
      </c>
      <c r="B250" s="174" t="s">
        <v>404</v>
      </c>
      <c r="C250" s="90" t="s">
        <v>5</v>
      </c>
      <c r="D250" s="172">
        <v>1</v>
      </c>
      <c r="E250" s="181"/>
      <c r="F250" s="180"/>
    </row>
    <row r="251" spans="1:6" s="5" customFormat="1" ht="15.75" x14ac:dyDescent="0.25">
      <c r="A251" s="90">
        <v>210</v>
      </c>
      <c r="B251" s="9" t="s">
        <v>373</v>
      </c>
      <c r="C251" s="90" t="s">
        <v>405</v>
      </c>
      <c r="D251" s="172">
        <v>20</v>
      </c>
      <c r="E251" s="181"/>
      <c r="F251" s="180"/>
    </row>
    <row r="252" spans="1:6" s="5" customFormat="1" ht="15.75" x14ac:dyDescent="0.25">
      <c r="A252" s="90" t="s">
        <v>521</v>
      </c>
      <c r="B252" s="133" t="s">
        <v>422</v>
      </c>
      <c r="C252" s="90"/>
      <c r="D252" s="131"/>
      <c r="E252" s="181"/>
      <c r="F252" s="180"/>
    </row>
    <row r="253" spans="1:6" s="5" customFormat="1" ht="31.5" x14ac:dyDescent="0.25">
      <c r="A253" s="90">
        <v>211</v>
      </c>
      <c r="B253" s="171" t="s">
        <v>423</v>
      </c>
      <c r="C253" s="90" t="s">
        <v>5</v>
      </c>
      <c r="D253" s="172">
        <v>1</v>
      </c>
      <c r="E253" s="181"/>
      <c r="F253" s="180"/>
    </row>
    <row r="254" spans="1:6" s="5" customFormat="1" ht="31.5" x14ac:dyDescent="0.25">
      <c r="A254" s="90">
        <v>212</v>
      </c>
      <c r="B254" s="171" t="s">
        <v>424</v>
      </c>
      <c r="C254" s="90" t="s">
        <v>5</v>
      </c>
      <c r="D254" s="172">
        <v>5</v>
      </c>
      <c r="E254" s="181"/>
      <c r="F254" s="180"/>
    </row>
    <row r="255" spans="1:6" s="5" customFormat="1" ht="15.75" x14ac:dyDescent="0.25">
      <c r="A255" s="90">
        <v>213</v>
      </c>
      <c r="B255" s="171" t="s">
        <v>425</v>
      </c>
      <c r="C255" s="90" t="s">
        <v>5</v>
      </c>
      <c r="D255" s="172">
        <v>1</v>
      </c>
      <c r="E255" s="181"/>
      <c r="F255" s="180"/>
    </row>
    <row r="256" spans="1:6" s="5" customFormat="1" ht="15.75" x14ac:dyDescent="0.25">
      <c r="A256" s="90">
        <v>214</v>
      </c>
      <c r="B256" s="171" t="s">
        <v>426</v>
      </c>
      <c r="C256" s="90" t="s">
        <v>5</v>
      </c>
      <c r="D256" s="172">
        <v>1</v>
      </c>
      <c r="E256" s="181"/>
      <c r="F256" s="180"/>
    </row>
    <row r="257" spans="1:6" s="5" customFormat="1" ht="47.25" x14ac:dyDescent="0.25">
      <c r="A257" s="90">
        <v>215</v>
      </c>
      <c r="B257" s="171" t="s">
        <v>427</v>
      </c>
      <c r="C257" s="90" t="s">
        <v>5</v>
      </c>
      <c r="D257" s="172">
        <v>1</v>
      </c>
      <c r="E257" s="181"/>
      <c r="F257" s="180"/>
    </row>
    <row r="258" spans="1:6" s="5" customFormat="1" ht="47.25" x14ac:dyDescent="0.25">
      <c r="A258" s="90">
        <v>216</v>
      </c>
      <c r="B258" s="171" t="s">
        <v>428</v>
      </c>
      <c r="C258" s="90" t="s">
        <v>385</v>
      </c>
      <c r="D258" s="172">
        <v>16</v>
      </c>
      <c r="E258" s="181"/>
      <c r="F258" s="180"/>
    </row>
    <row r="259" spans="1:6" s="5" customFormat="1" ht="31.5" x14ac:dyDescent="0.25">
      <c r="A259" s="90">
        <v>217</v>
      </c>
      <c r="B259" s="171" t="s">
        <v>429</v>
      </c>
      <c r="C259" s="90" t="s">
        <v>5</v>
      </c>
      <c r="D259" s="172">
        <v>10</v>
      </c>
      <c r="E259" s="181"/>
      <c r="F259" s="180"/>
    </row>
    <row r="260" spans="1:6" s="5" customFormat="1" ht="15.75" x14ac:dyDescent="0.25">
      <c r="A260" s="90">
        <v>218</v>
      </c>
      <c r="B260" s="174" t="s">
        <v>404</v>
      </c>
      <c r="C260" s="90" t="s">
        <v>5</v>
      </c>
      <c r="D260" s="172">
        <v>1</v>
      </c>
      <c r="E260" s="181"/>
      <c r="F260" s="180"/>
    </row>
    <row r="261" spans="1:6" s="5" customFormat="1" ht="15.75" x14ac:dyDescent="0.25">
      <c r="A261" s="90">
        <v>219</v>
      </c>
      <c r="B261" s="9" t="s">
        <v>373</v>
      </c>
      <c r="C261" s="90" t="s">
        <v>405</v>
      </c>
      <c r="D261" s="172">
        <v>10</v>
      </c>
      <c r="E261" s="181"/>
      <c r="F261" s="180"/>
    </row>
    <row r="262" spans="1:6" s="5" customFormat="1" ht="15.75" x14ac:dyDescent="0.25">
      <c r="A262" s="90">
        <v>220</v>
      </c>
      <c r="B262" s="132" t="s">
        <v>406</v>
      </c>
      <c r="C262" s="90" t="s">
        <v>5</v>
      </c>
      <c r="D262" s="172">
        <v>1</v>
      </c>
      <c r="E262" s="181"/>
      <c r="F262" s="180"/>
    </row>
    <row r="263" spans="1:6" s="5" customFormat="1" ht="15.75" x14ac:dyDescent="0.25">
      <c r="A263" s="90" t="s">
        <v>521</v>
      </c>
      <c r="B263" s="133" t="s">
        <v>430</v>
      </c>
      <c r="C263" s="90"/>
      <c r="D263" s="131"/>
      <c r="E263" s="181"/>
      <c r="F263" s="180"/>
    </row>
    <row r="264" spans="1:6" s="5" customFormat="1" ht="31.5" x14ac:dyDescent="0.25">
      <c r="A264" s="90">
        <v>221</v>
      </c>
      <c r="B264" s="175" t="s">
        <v>431</v>
      </c>
      <c r="C264" s="90" t="s">
        <v>5</v>
      </c>
      <c r="D264" s="172">
        <v>1</v>
      </c>
      <c r="E264" s="181"/>
      <c r="F264" s="180"/>
    </row>
    <row r="265" spans="1:6" s="5" customFormat="1" ht="236.25" x14ac:dyDescent="0.25">
      <c r="A265" s="90">
        <v>222</v>
      </c>
      <c r="B265" s="175" t="s">
        <v>432</v>
      </c>
      <c r="C265" s="90" t="s">
        <v>5</v>
      </c>
      <c r="D265" s="172">
        <v>2</v>
      </c>
      <c r="E265" s="181"/>
      <c r="F265" s="180"/>
    </row>
    <row r="266" spans="1:6" s="5" customFormat="1" ht="47.25" x14ac:dyDescent="0.25">
      <c r="A266" s="90">
        <v>223</v>
      </c>
      <c r="B266" s="175" t="s">
        <v>448</v>
      </c>
      <c r="C266" s="90" t="s">
        <v>5</v>
      </c>
      <c r="D266" s="172">
        <v>2</v>
      </c>
      <c r="E266" s="181"/>
      <c r="F266" s="180"/>
    </row>
    <row r="267" spans="1:6" s="5" customFormat="1" ht="31.5" x14ac:dyDescent="0.25">
      <c r="A267" s="90">
        <v>224</v>
      </c>
      <c r="B267" s="175" t="s">
        <v>433</v>
      </c>
      <c r="C267" s="90" t="s">
        <v>5</v>
      </c>
      <c r="D267" s="172">
        <v>1</v>
      </c>
      <c r="E267" s="181"/>
      <c r="F267" s="180"/>
    </row>
    <row r="268" spans="1:6" s="5" customFormat="1" ht="31.5" x14ac:dyDescent="0.25">
      <c r="A268" s="90">
        <v>225</v>
      </c>
      <c r="B268" s="175" t="s">
        <v>434</v>
      </c>
      <c r="C268" s="176" t="s">
        <v>367</v>
      </c>
      <c r="D268" s="190">
        <v>25</v>
      </c>
      <c r="E268" s="181"/>
      <c r="F268" s="180"/>
    </row>
    <row r="269" spans="1:6" s="5" customFormat="1" ht="31.5" x14ac:dyDescent="0.25">
      <c r="A269" s="90">
        <v>226</v>
      </c>
      <c r="B269" s="175" t="s">
        <v>435</v>
      </c>
      <c r="C269" s="90" t="s">
        <v>5</v>
      </c>
      <c r="D269" s="190">
        <v>4</v>
      </c>
      <c r="E269" s="181"/>
      <c r="F269" s="180"/>
    </row>
    <row r="270" spans="1:6" s="5" customFormat="1" ht="47.25" x14ac:dyDescent="0.25">
      <c r="A270" s="90">
        <v>227</v>
      </c>
      <c r="B270" s="171" t="s">
        <v>384</v>
      </c>
      <c r="C270" s="90" t="s">
        <v>385</v>
      </c>
      <c r="D270" s="172">
        <v>20</v>
      </c>
      <c r="E270" s="181"/>
      <c r="F270" s="180"/>
    </row>
    <row r="271" spans="1:6" s="5" customFormat="1" ht="31.5" x14ac:dyDescent="0.25">
      <c r="A271" s="90">
        <v>228</v>
      </c>
      <c r="B271" s="171" t="s">
        <v>381</v>
      </c>
      <c r="C271" s="90" t="s">
        <v>5</v>
      </c>
      <c r="D271" s="172">
        <v>5</v>
      </c>
      <c r="E271" s="181"/>
      <c r="F271" s="180"/>
    </row>
    <row r="272" spans="1:6" s="5" customFormat="1" ht="15.75" x14ac:dyDescent="0.25">
      <c r="A272" s="90">
        <v>229</v>
      </c>
      <c r="B272" s="171" t="s">
        <v>436</v>
      </c>
      <c r="C272" s="90" t="s">
        <v>5</v>
      </c>
      <c r="D272" s="172">
        <v>1</v>
      </c>
      <c r="E272" s="181"/>
      <c r="F272" s="180"/>
    </row>
    <row r="273" spans="1:6" s="5" customFormat="1" ht="15.75" x14ac:dyDescent="0.25">
      <c r="A273" s="90">
        <v>230</v>
      </c>
      <c r="B273" s="171" t="s">
        <v>437</v>
      </c>
      <c r="C273" s="90" t="s">
        <v>5</v>
      </c>
      <c r="D273" s="172">
        <v>1</v>
      </c>
      <c r="E273" s="181"/>
      <c r="F273" s="180"/>
    </row>
    <row r="274" spans="1:6" s="5" customFormat="1" ht="31.5" x14ac:dyDescent="0.25">
      <c r="A274" s="90">
        <v>231</v>
      </c>
      <c r="B274" s="171" t="s">
        <v>392</v>
      </c>
      <c r="C274" s="90" t="s">
        <v>5</v>
      </c>
      <c r="D274" s="172">
        <v>16</v>
      </c>
      <c r="E274" s="181"/>
      <c r="F274" s="180"/>
    </row>
    <row r="275" spans="1:6" s="5" customFormat="1" ht="31.5" x14ac:dyDescent="0.25">
      <c r="A275" s="90">
        <v>232</v>
      </c>
      <c r="B275" s="171" t="s">
        <v>438</v>
      </c>
      <c r="C275" s="90" t="s">
        <v>385</v>
      </c>
      <c r="D275" s="172">
        <v>15</v>
      </c>
      <c r="E275" s="181"/>
      <c r="F275" s="180"/>
    </row>
    <row r="276" spans="1:6" s="5" customFormat="1" ht="15.75" x14ac:dyDescent="0.25">
      <c r="A276" s="90">
        <v>233</v>
      </c>
      <c r="B276" s="9" t="s">
        <v>373</v>
      </c>
      <c r="C276" s="90" t="s">
        <v>405</v>
      </c>
      <c r="D276" s="172">
        <v>30</v>
      </c>
      <c r="E276" s="181"/>
      <c r="F276" s="180"/>
    </row>
    <row r="277" spans="1:6" s="5" customFormat="1" ht="15.75" x14ac:dyDescent="0.25">
      <c r="A277" s="90">
        <v>234</v>
      </c>
      <c r="B277" s="132" t="s">
        <v>375</v>
      </c>
      <c r="C277" s="90" t="s">
        <v>5</v>
      </c>
      <c r="D277" s="172">
        <v>1</v>
      </c>
      <c r="E277" s="181"/>
      <c r="F277" s="180"/>
    </row>
    <row r="278" spans="1:6" s="5" customFormat="1" ht="15.75" x14ac:dyDescent="0.25">
      <c r="A278" s="158" t="s">
        <v>521</v>
      </c>
      <c r="B278" s="159" t="s">
        <v>194</v>
      </c>
      <c r="C278" s="158"/>
      <c r="D278" s="160"/>
      <c r="E278" s="198"/>
      <c r="F278" s="199"/>
    </row>
    <row r="279" spans="1:6" s="5" customFormat="1" ht="15.75" x14ac:dyDescent="0.25">
      <c r="A279" s="90" t="s">
        <v>521</v>
      </c>
      <c r="B279" s="144" t="s">
        <v>278</v>
      </c>
      <c r="C279" s="143"/>
      <c r="D279" s="145"/>
      <c r="E279" s="181"/>
      <c r="F279" s="180"/>
    </row>
    <row r="280" spans="1:6" s="5" customFormat="1" ht="38.25" customHeight="1" x14ac:dyDescent="0.25">
      <c r="A280" s="90">
        <v>235</v>
      </c>
      <c r="B280" s="3" t="s">
        <v>196</v>
      </c>
      <c r="C280" s="141" t="s">
        <v>197</v>
      </c>
      <c r="D280" s="131">
        <v>30</v>
      </c>
      <c r="E280" s="181"/>
      <c r="F280" s="180"/>
    </row>
    <row r="281" spans="1:6" s="5" customFormat="1" ht="47.25" x14ac:dyDescent="0.25">
      <c r="A281" s="90">
        <v>236</v>
      </c>
      <c r="B281" s="3" t="s">
        <v>198</v>
      </c>
      <c r="C281" s="141" t="s">
        <v>197</v>
      </c>
      <c r="D281" s="131">
        <v>30</v>
      </c>
      <c r="E281" s="181"/>
      <c r="F281" s="180"/>
    </row>
    <row r="282" spans="1:6" s="5" customFormat="1" ht="47.25" x14ac:dyDescent="0.25">
      <c r="A282" s="90">
        <v>237</v>
      </c>
      <c r="B282" s="3" t="s">
        <v>199</v>
      </c>
      <c r="C282" s="141" t="s">
        <v>197</v>
      </c>
      <c r="D282" s="131">
        <v>16</v>
      </c>
      <c r="E282" s="181"/>
      <c r="F282" s="180"/>
    </row>
    <row r="283" spans="1:6" s="5" customFormat="1" ht="47.25" x14ac:dyDescent="0.25">
      <c r="A283" s="90">
        <v>238</v>
      </c>
      <c r="B283" s="3" t="s">
        <v>200</v>
      </c>
      <c r="C283" s="141" t="s">
        <v>197</v>
      </c>
      <c r="D283" s="131">
        <v>25</v>
      </c>
      <c r="E283" s="181"/>
      <c r="F283" s="180"/>
    </row>
    <row r="284" spans="1:6" s="5" customFormat="1" ht="47.25" x14ac:dyDescent="0.25">
      <c r="A284" s="90">
        <v>239</v>
      </c>
      <c r="B284" s="3" t="s">
        <v>201</v>
      </c>
      <c r="C284" s="141" t="s">
        <v>197</v>
      </c>
      <c r="D284" s="131">
        <v>41</v>
      </c>
      <c r="E284" s="181"/>
      <c r="F284" s="180"/>
    </row>
    <row r="285" spans="1:6" s="5" customFormat="1" ht="47.25" x14ac:dyDescent="0.25">
      <c r="A285" s="90">
        <v>240</v>
      </c>
      <c r="B285" s="3" t="s">
        <v>202</v>
      </c>
      <c r="C285" s="141" t="s">
        <v>197</v>
      </c>
      <c r="D285" s="131">
        <v>32</v>
      </c>
      <c r="E285" s="181"/>
      <c r="F285" s="180"/>
    </row>
    <row r="286" spans="1:6" s="5" customFormat="1" ht="47.25" x14ac:dyDescent="0.25">
      <c r="A286" s="90">
        <v>241</v>
      </c>
      <c r="B286" s="3" t="s">
        <v>203</v>
      </c>
      <c r="C286" s="141" t="s">
        <v>197</v>
      </c>
      <c r="D286" s="131">
        <v>32</v>
      </c>
      <c r="E286" s="181"/>
      <c r="F286" s="180"/>
    </row>
    <row r="287" spans="1:6" s="5" customFormat="1" ht="47.25" x14ac:dyDescent="0.25">
      <c r="A287" s="90">
        <v>242</v>
      </c>
      <c r="B287" s="3" t="s">
        <v>204</v>
      </c>
      <c r="C287" s="141" t="s">
        <v>197</v>
      </c>
      <c r="D287" s="131">
        <v>20</v>
      </c>
      <c r="E287" s="181"/>
      <c r="F287" s="180"/>
    </row>
    <row r="288" spans="1:6" s="5" customFormat="1" ht="47.25" x14ac:dyDescent="0.25">
      <c r="A288" s="90">
        <v>243</v>
      </c>
      <c r="B288" s="3" t="s">
        <v>205</v>
      </c>
      <c r="C288" s="141" t="s">
        <v>197</v>
      </c>
      <c r="D288" s="131">
        <v>5</v>
      </c>
      <c r="E288" s="181"/>
      <c r="F288" s="180"/>
    </row>
    <row r="289" spans="1:6" s="5" customFormat="1" ht="15.75" x14ac:dyDescent="0.25">
      <c r="A289" s="90">
        <v>244</v>
      </c>
      <c r="B289" s="3" t="s">
        <v>206</v>
      </c>
      <c r="C289" s="141" t="s">
        <v>5</v>
      </c>
      <c r="D289" s="131">
        <v>2</v>
      </c>
      <c r="E289" s="181"/>
      <c r="F289" s="180"/>
    </row>
    <row r="290" spans="1:6" s="5" customFormat="1" ht="15.75" x14ac:dyDescent="0.25">
      <c r="A290" s="90">
        <v>245</v>
      </c>
      <c r="B290" s="3" t="s">
        <v>207</v>
      </c>
      <c r="C290" s="141" t="s">
        <v>5</v>
      </c>
      <c r="D290" s="131">
        <v>9</v>
      </c>
      <c r="E290" s="181"/>
      <c r="F290" s="180"/>
    </row>
    <row r="291" spans="1:6" s="5" customFormat="1" ht="15.75" x14ac:dyDescent="0.25">
      <c r="A291" s="90">
        <v>246</v>
      </c>
      <c r="B291" s="3" t="s">
        <v>208</v>
      </c>
      <c r="C291" s="141" t="s">
        <v>5</v>
      </c>
      <c r="D291" s="131">
        <v>1</v>
      </c>
      <c r="E291" s="181"/>
      <c r="F291" s="180"/>
    </row>
    <row r="292" spans="1:6" s="5" customFormat="1" ht="31.5" x14ac:dyDescent="0.25">
      <c r="A292" s="90">
        <v>247</v>
      </c>
      <c r="B292" s="3" t="s">
        <v>209</v>
      </c>
      <c r="C292" s="141" t="s">
        <v>5</v>
      </c>
      <c r="D292" s="131">
        <v>1</v>
      </c>
      <c r="E292" s="181"/>
      <c r="F292" s="180"/>
    </row>
    <row r="293" spans="1:6" s="5" customFormat="1" ht="15.75" x14ac:dyDescent="0.25">
      <c r="A293" s="90">
        <v>248</v>
      </c>
      <c r="B293" s="3" t="s">
        <v>210</v>
      </c>
      <c r="C293" s="141" t="s">
        <v>5</v>
      </c>
      <c r="D293" s="131">
        <v>3</v>
      </c>
      <c r="E293" s="181"/>
      <c r="F293" s="180"/>
    </row>
    <row r="294" spans="1:6" s="5" customFormat="1" ht="31.5" x14ac:dyDescent="0.25">
      <c r="A294" s="90">
        <v>249</v>
      </c>
      <c r="B294" s="3" t="s">
        <v>211</v>
      </c>
      <c r="C294" s="141" t="s">
        <v>5</v>
      </c>
      <c r="D294" s="131">
        <v>3</v>
      </c>
      <c r="E294" s="181"/>
      <c r="F294" s="180"/>
    </row>
    <row r="295" spans="1:6" s="5" customFormat="1" ht="15.75" x14ac:dyDescent="0.25">
      <c r="A295" s="90">
        <v>250</v>
      </c>
      <c r="B295" s="3" t="s">
        <v>212</v>
      </c>
      <c r="C295" s="141" t="s">
        <v>5</v>
      </c>
      <c r="D295" s="131">
        <v>1</v>
      </c>
      <c r="E295" s="181"/>
      <c r="F295" s="180"/>
    </row>
    <row r="296" spans="1:6" s="5" customFormat="1" ht="15.75" x14ac:dyDescent="0.25">
      <c r="A296" s="90">
        <v>251</v>
      </c>
      <c r="B296" s="3" t="s">
        <v>213</v>
      </c>
      <c r="C296" s="141" t="s">
        <v>5</v>
      </c>
      <c r="D296" s="131">
        <v>1</v>
      </c>
      <c r="E296" s="181"/>
      <c r="F296" s="180"/>
    </row>
    <row r="297" spans="1:6" s="5" customFormat="1" ht="15.75" x14ac:dyDescent="0.25">
      <c r="A297" s="90">
        <v>252</v>
      </c>
      <c r="B297" s="3" t="s">
        <v>214</v>
      </c>
      <c r="C297" s="141" t="s">
        <v>5</v>
      </c>
      <c r="D297" s="131">
        <v>1</v>
      </c>
      <c r="E297" s="181"/>
      <c r="F297" s="180"/>
    </row>
    <row r="298" spans="1:6" s="5" customFormat="1" ht="15.75" x14ac:dyDescent="0.25">
      <c r="A298" s="90">
        <v>253</v>
      </c>
      <c r="B298" s="146" t="s">
        <v>215</v>
      </c>
      <c r="C298" s="141" t="s">
        <v>5</v>
      </c>
      <c r="D298" s="131">
        <v>4</v>
      </c>
      <c r="E298" s="181"/>
      <c r="F298" s="180"/>
    </row>
    <row r="299" spans="1:6" s="5" customFormat="1" ht="31.5" x14ac:dyDescent="0.25">
      <c r="A299" s="90">
        <v>254</v>
      </c>
      <c r="B299" s="2" t="s">
        <v>216</v>
      </c>
      <c r="C299" s="141" t="s">
        <v>5</v>
      </c>
      <c r="D299" s="131">
        <v>3</v>
      </c>
      <c r="E299" s="181"/>
      <c r="F299" s="180"/>
    </row>
    <row r="300" spans="1:6" s="5" customFormat="1" ht="31.5" x14ac:dyDescent="0.25">
      <c r="A300" s="90">
        <v>255</v>
      </c>
      <c r="B300" s="2" t="s">
        <v>217</v>
      </c>
      <c r="C300" s="141" t="s">
        <v>5</v>
      </c>
      <c r="D300" s="131">
        <v>1</v>
      </c>
      <c r="E300" s="181"/>
      <c r="F300" s="180"/>
    </row>
    <row r="301" spans="1:6" s="5" customFormat="1" ht="31.5" x14ac:dyDescent="0.25">
      <c r="A301" s="90">
        <v>256</v>
      </c>
      <c r="B301" s="2" t="s">
        <v>218</v>
      </c>
      <c r="C301" s="141" t="s">
        <v>5</v>
      </c>
      <c r="D301" s="131">
        <v>1</v>
      </c>
      <c r="E301" s="181"/>
      <c r="F301" s="180"/>
    </row>
    <row r="302" spans="1:6" s="5" customFormat="1" ht="31.5" x14ac:dyDescent="0.25">
      <c r="A302" s="90">
        <v>257</v>
      </c>
      <c r="B302" s="147" t="s">
        <v>219</v>
      </c>
      <c r="C302" s="141" t="s">
        <v>5</v>
      </c>
      <c r="D302" s="131">
        <v>6</v>
      </c>
      <c r="E302" s="181"/>
      <c r="F302" s="180"/>
    </row>
    <row r="303" spans="1:6" s="5" customFormat="1" ht="15.75" x14ac:dyDescent="0.25">
      <c r="A303" s="90">
        <v>258</v>
      </c>
      <c r="B303" s="3" t="s">
        <v>220</v>
      </c>
      <c r="C303" s="141" t="s">
        <v>5</v>
      </c>
      <c r="D303" s="131">
        <v>5</v>
      </c>
      <c r="E303" s="181"/>
      <c r="F303" s="180"/>
    </row>
    <row r="304" spans="1:6" s="5" customFormat="1" ht="15.75" x14ac:dyDescent="0.25">
      <c r="A304" s="90">
        <v>259</v>
      </c>
      <c r="B304" s="3" t="s">
        <v>221</v>
      </c>
      <c r="C304" s="141" t="s">
        <v>5</v>
      </c>
      <c r="D304" s="131">
        <v>1</v>
      </c>
      <c r="E304" s="181"/>
      <c r="F304" s="180"/>
    </row>
    <row r="305" spans="1:6" s="5" customFormat="1" ht="15.75" x14ac:dyDescent="0.25">
      <c r="A305" s="90">
        <v>260</v>
      </c>
      <c r="B305" s="148" t="s">
        <v>222</v>
      </c>
      <c r="C305" s="141" t="s">
        <v>5</v>
      </c>
      <c r="D305" s="191">
        <v>1</v>
      </c>
      <c r="E305" s="181"/>
      <c r="F305" s="180"/>
    </row>
    <row r="306" spans="1:6" s="5" customFormat="1" ht="31.5" x14ac:dyDescent="0.25">
      <c r="A306" s="90">
        <v>261</v>
      </c>
      <c r="B306" s="3" t="s">
        <v>223</v>
      </c>
      <c r="C306" s="141" t="s">
        <v>5</v>
      </c>
      <c r="D306" s="131">
        <v>1</v>
      </c>
      <c r="E306" s="181"/>
      <c r="F306" s="180"/>
    </row>
    <row r="307" spans="1:6" s="5" customFormat="1" ht="15.75" x14ac:dyDescent="0.25">
      <c r="A307" s="90">
        <v>262</v>
      </c>
      <c r="B307" s="146" t="s">
        <v>224</v>
      </c>
      <c r="C307" s="141" t="s">
        <v>5</v>
      </c>
      <c r="D307" s="131">
        <v>1</v>
      </c>
      <c r="E307" s="181"/>
      <c r="F307" s="180"/>
    </row>
    <row r="308" spans="1:6" s="5" customFormat="1" ht="94.5" x14ac:dyDescent="0.25">
      <c r="A308" s="90">
        <v>263</v>
      </c>
      <c r="B308" s="132" t="s">
        <v>225</v>
      </c>
      <c r="C308" s="141" t="s">
        <v>5</v>
      </c>
      <c r="D308" s="131">
        <v>1</v>
      </c>
      <c r="E308" s="181"/>
      <c r="F308" s="180"/>
    </row>
    <row r="309" spans="1:6" s="5" customFormat="1" ht="15.75" x14ac:dyDescent="0.25">
      <c r="A309" s="90">
        <v>264</v>
      </c>
      <c r="B309" s="2" t="s">
        <v>226</v>
      </c>
      <c r="C309" s="141" t="s">
        <v>5</v>
      </c>
      <c r="D309" s="192">
        <v>1</v>
      </c>
      <c r="E309" s="181"/>
      <c r="F309" s="180"/>
    </row>
    <row r="310" spans="1:6" s="5" customFormat="1" ht="15.75" x14ac:dyDescent="0.25">
      <c r="A310" s="90">
        <v>265</v>
      </c>
      <c r="B310" s="149" t="s">
        <v>227</v>
      </c>
      <c r="C310" s="141" t="s">
        <v>197</v>
      </c>
      <c r="D310" s="191">
        <v>42</v>
      </c>
      <c r="E310" s="181"/>
      <c r="F310" s="180"/>
    </row>
    <row r="311" spans="1:6" s="5" customFormat="1" ht="60" x14ac:dyDescent="0.25">
      <c r="A311" s="90">
        <v>266</v>
      </c>
      <c r="B311" s="150" t="s">
        <v>228</v>
      </c>
      <c r="C311" s="141" t="s">
        <v>197</v>
      </c>
      <c r="D311" s="191">
        <v>42</v>
      </c>
      <c r="E311" s="181"/>
      <c r="F311" s="180"/>
    </row>
    <row r="312" spans="1:6" s="5" customFormat="1" ht="60" x14ac:dyDescent="0.25">
      <c r="A312" s="90">
        <v>267</v>
      </c>
      <c r="B312" s="151" t="s">
        <v>229</v>
      </c>
      <c r="C312" s="152" t="s">
        <v>5</v>
      </c>
      <c r="D312" s="193">
        <v>3</v>
      </c>
      <c r="E312" s="181"/>
      <c r="F312" s="180"/>
    </row>
    <row r="313" spans="1:6" s="5" customFormat="1" ht="47.25" x14ac:dyDescent="0.25">
      <c r="A313" s="90">
        <v>268</v>
      </c>
      <c r="B313" s="3" t="s">
        <v>230</v>
      </c>
      <c r="C313" s="152" t="s">
        <v>5</v>
      </c>
      <c r="D313" s="131">
        <v>5</v>
      </c>
      <c r="E313" s="181"/>
      <c r="F313" s="180"/>
    </row>
    <row r="314" spans="1:6" s="5" customFormat="1" ht="47.25" x14ac:dyDescent="0.25">
      <c r="A314" s="90">
        <v>269</v>
      </c>
      <c r="B314" s="3" t="s">
        <v>231</v>
      </c>
      <c r="C314" s="152" t="s">
        <v>5</v>
      </c>
      <c r="D314" s="131">
        <v>20</v>
      </c>
      <c r="E314" s="181"/>
      <c r="F314" s="180"/>
    </row>
    <row r="315" spans="1:6" s="5" customFormat="1" ht="47.25" x14ac:dyDescent="0.25">
      <c r="A315" s="90">
        <v>270</v>
      </c>
      <c r="B315" s="3" t="s">
        <v>232</v>
      </c>
      <c r="C315" s="152" t="s">
        <v>5</v>
      </c>
      <c r="D315" s="131">
        <v>31</v>
      </c>
      <c r="E315" s="181"/>
      <c r="F315" s="180"/>
    </row>
    <row r="316" spans="1:6" s="5" customFormat="1" ht="47.25" x14ac:dyDescent="0.25">
      <c r="A316" s="90">
        <v>271</v>
      </c>
      <c r="B316" s="3" t="s">
        <v>233</v>
      </c>
      <c r="C316" s="152" t="s">
        <v>5</v>
      </c>
      <c r="D316" s="131">
        <v>42</v>
      </c>
      <c r="E316" s="181"/>
      <c r="F316" s="180"/>
    </row>
    <row r="317" spans="1:6" s="5" customFormat="1" ht="47.25" x14ac:dyDescent="0.25">
      <c r="A317" s="90">
        <v>272</v>
      </c>
      <c r="B317" s="3" t="s">
        <v>234</v>
      </c>
      <c r="C317" s="152" t="s">
        <v>5</v>
      </c>
      <c r="D317" s="131">
        <v>19</v>
      </c>
      <c r="E317" s="181"/>
      <c r="F317" s="180"/>
    </row>
    <row r="318" spans="1:6" s="5" customFormat="1" ht="31.5" x14ac:dyDescent="0.25">
      <c r="A318" s="90">
        <v>273</v>
      </c>
      <c r="B318" s="3" t="s">
        <v>235</v>
      </c>
      <c r="C318" s="141" t="s">
        <v>197</v>
      </c>
      <c r="D318" s="131">
        <v>5</v>
      </c>
      <c r="E318" s="181"/>
      <c r="F318" s="180"/>
    </row>
    <row r="319" spans="1:6" s="5" customFormat="1" ht="31.5" x14ac:dyDescent="0.25">
      <c r="A319" s="90">
        <v>274</v>
      </c>
      <c r="B319" s="3" t="s">
        <v>236</v>
      </c>
      <c r="C319" s="141" t="s">
        <v>197</v>
      </c>
      <c r="D319" s="131">
        <v>25</v>
      </c>
      <c r="E319" s="181"/>
      <c r="F319" s="180"/>
    </row>
    <row r="320" spans="1:6" s="5" customFormat="1" ht="31.5" x14ac:dyDescent="0.25">
      <c r="A320" s="90">
        <v>275</v>
      </c>
      <c r="B320" s="3" t="s">
        <v>237</v>
      </c>
      <c r="C320" s="141" t="s">
        <v>197</v>
      </c>
      <c r="D320" s="131">
        <v>20</v>
      </c>
      <c r="E320" s="181"/>
      <c r="F320" s="180"/>
    </row>
    <row r="321" spans="1:6" s="5" customFormat="1" ht="31.5" x14ac:dyDescent="0.25">
      <c r="A321" s="90">
        <v>276</v>
      </c>
      <c r="B321" s="3" t="s">
        <v>238</v>
      </c>
      <c r="C321" s="141" t="s">
        <v>197</v>
      </c>
      <c r="D321" s="131">
        <v>20</v>
      </c>
      <c r="E321" s="181"/>
      <c r="F321" s="180"/>
    </row>
    <row r="322" spans="1:6" s="5" customFormat="1" ht="31.5" x14ac:dyDescent="0.25">
      <c r="A322" s="90">
        <v>277</v>
      </c>
      <c r="B322" s="3" t="s">
        <v>239</v>
      </c>
      <c r="C322" s="141" t="s">
        <v>197</v>
      </c>
      <c r="D322" s="131">
        <v>7</v>
      </c>
      <c r="E322" s="181"/>
      <c r="F322" s="180"/>
    </row>
    <row r="323" spans="1:6" s="5" customFormat="1" ht="31.5" x14ac:dyDescent="0.25">
      <c r="A323" s="90">
        <v>278</v>
      </c>
      <c r="B323" s="3" t="s">
        <v>240</v>
      </c>
      <c r="C323" s="141" t="s">
        <v>197</v>
      </c>
      <c r="D323" s="131">
        <v>20</v>
      </c>
      <c r="E323" s="181"/>
      <c r="F323" s="180"/>
    </row>
    <row r="324" spans="1:6" s="5" customFormat="1" ht="31.5" x14ac:dyDescent="0.25">
      <c r="A324" s="90">
        <v>279</v>
      </c>
      <c r="B324" s="3" t="s">
        <v>241</v>
      </c>
      <c r="C324" s="141" t="s">
        <v>197</v>
      </c>
      <c r="D324" s="131">
        <v>30</v>
      </c>
      <c r="E324" s="181"/>
      <c r="F324" s="180"/>
    </row>
    <row r="325" spans="1:6" s="5" customFormat="1" ht="31.5" x14ac:dyDescent="0.25">
      <c r="A325" s="90">
        <v>280</v>
      </c>
      <c r="B325" s="3" t="s">
        <v>242</v>
      </c>
      <c r="C325" s="141" t="s">
        <v>197</v>
      </c>
      <c r="D325" s="131">
        <v>34</v>
      </c>
      <c r="E325" s="181"/>
      <c r="F325" s="180"/>
    </row>
    <row r="326" spans="1:6" s="5" customFormat="1" ht="31.5" x14ac:dyDescent="0.25">
      <c r="A326" s="90">
        <v>281</v>
      </c>
      <c r="B326" s="3" t="s">
        <v>243</v>
      </c>
      <c r="C326" s="141" t="s">
        <v>197</v>
      </c>
      <c r="D326" s="131">
        <v>20</v>
      </c>
      <c r="E326" s="181"/>
      <c r="F326" s="180"/>
    </row>
    <row r="327" spans="1:6" s="5" customFormat="1" ht="15.75" x14ac:dyDescent="0.25">
      <c r="A327" s="90">
        <v>282</v>
      </c>
      <c r="B327" s="149" t="s">
        <v>244</v>
      </c>
      <c r="C327" s="141" t="s">
        <v>197</v>
      </c>
      <c r="D327" s="131">
        <v>1</v>
      </c>
      <c r="E327" s="181"/>
      <c r="F327" s="180"/>
    </row>
    <row r="328" spans="1:6" s="5" customFormat="1" ht="15.75" x14ac:dyDescent="0.25">
      <c r="A328" s="90">
        <v>283</v>
      </c>
      <c r="B328" s="149" t="s">
        <v>245</v>
      </c>
      <c r="C328" s="141" t="s">
        <v>197</v>
      </c>
      <c r="D328" s="131">
        <v>3</v>
      </c>
      <c r="E328" s="181"/>
      <c r="F328" s="180"/>
    </row>
    <row r="329" spans="1:6" s="5" customFormat="1" ht="15.75" x14ac:dyDescent="0.25">
      <c r="A329" s="90">
        <v>284</v>
      </c>
      <c r="B329" s="149" t="s">
        <v>246</v>
      </c>
      <c r="C329" s="141" t="s">
        <v>197</v>
      </c>
      <c r="D329" s="131">
        <v>6</v>
      </c>
      <c r="E329" s="181"/>
      <c r="F329" s="180"/>
    </row>
    <row r="330" spans="1:6" s="5" customFormat="1" ht="15.75" x14ac:dyDescent="0.25">
      <c r="A330" s="90">
        <v>285</v>
      </c>
      <c r="B330" s="149" t="s">
        <v>247</v>
      </c>
      <c r="C330" s="141" t="s">
        <v>197</v>
      </c>
      <c r="D330" s="131">
        <v>7</v>
      </c>
      <c r="E330" s="181"/>
      <c r="F330" s="180"/>
    </row>
    <row r="331" spans="1:6" s="5" customFormat="1" ht="15.75" x14ac:dyDescent="0.25">
      <c r="A331" s="90">
        <v>286</v>
      </c>
      <c r="B331" s="149" t="s">
        <v>248</v>
      </c>
      <c r="C331" s="141" t="s">
        <v>197</v>
      </c>
      <c r="D331" s="131">
        <v>3</v>
      </c>
      <c r="E331" s="181"/>
      <c r="F331" s="180"/>
    </row>
    <row r="332" spans="1:6" s="5" customFormat="1" ht="15.75" x14ac:dyDescent="0.25">
      <c r="A332" s="90">
        <v>287</v>
      </c>
      <c r="B332" s="149" t="s">
        <v>249</v>
      </c>
      <c r="C332" s="142" t="s">
        <v>5</v>
      </c>
      <c r="D332" s="194">
        <v>6</v>
      </c>
      <c r="E332" s="181"/>
      <c r="F332" s="180"/>
    </row>
    <row r="333" spans="1:6" s="5" customFormat="1" ht="15.75" x14ac:dyDescent="0.25">
      <c r="A333" s="90">
        <v>288</v>
      </c>
      <c r="B333" s="149" t="s">
        <v>250</v>
      </c>
      <c r="C333" s="142" t="s">
        <v>5</v>
      </c>
      <c r="D333" s="194">
        <v>9</v>
      </c>
      <c r="E333" s="181"/>
      <c r="F333" s="180"/>
    </row>
    <row r="334" spans="1:6" s="5" customFormat="1" ht="15.75" x14ac:dyDescent="0.25">
      <c r="A334" s="90">
        <v>289</v>
      </c>
      <c r="B334" s="149" t="s">
        <v>251</v>
      </c>
      <c r="C334" s="142" t="s">
        <v>5</v>
      </c>
      <c r="D334" s="194">
        <v>15</v>
      </c>
      <c r="E334" s="181"/>
      <c r="F334" s="180"/>
    </row>
    <row r="335" spans="1:6" s="5" customFormat="1" ht="15.75" x14ac:dyDescent="0.25">
      <c r="A335" s="90">
        <v>290</v>
      </c>
      <c r="B335" s="149" t="s">
        <v>252</v>
      </c>
      <c r="C335" s="142" t="s">
        <v>5</v>
      </c>
      <c r="D335" s="194">
        <v>8</v>
      </c>
      <c r="E335" s="181"/>
      <c r="F335" s="180"/>
    </row>
    <row r="336" spans="1:6" s="5" customFormat="1" ht="31.5" x14ac:dyDescent="0.25">
      <c r="A336" s="90">
        <v>291</v>
      </c>
      <c r="B336" s="3" t="s">
        <v>253</v>
      </c>
      <c r="C336" s="141" t="s">
        <v>197</v>
      </c>
      <c r="D336" s="131">
        <v>231</v>
      </c>
      <c r="E336" s="181"/>
      <c r="F336" s="180"/>
    </row>
    <row r="337" spans="1:6" s="5" customFormat="1" ht="15.75" x14ac:dyDescent="0.25">
      <c r="A337" s="90">
        <v>292</v>
      </c>
      <c r="B337" s="3" t="s">
        <v>254</v>
      </c>
      <c r="C337" s="141" t="s">
        <v>197</v>
      </c>
      <c r="D337" s="131">
        <v>231</v>
      </c>
      <c r="E337" s="181"/>
      <c r="F337" s="180"/>
    </row>
    <row r="338" spans="1:6" s="5" customFormat="1" ht="15.75" x14ac:dyDescent="0.25">
      <c r="A338" s="90" t="s">
        <v>521</v>
      </c>
      <c r="B338" s="144" t="s">
        <v>279</v>
      </c>
      <c r="C338" s="154"/>
      <c r="D338" s="195"/>
      <c r="E338" s="181"/>
      <c r="F338" s="180"/>
    </row>
    <row r="339" spans="1:6" s="5" customFormat="1" ht="47.25" x14ac:dyDescent="0.25">
      <c r="A339" s="90">
        <v>293</v>
      </c>
      <c r="B339" s="147" t="s">
        <v>255</v>
      </c>
      <c r="C339" s="141" t="s">
        <v>197</v>
      </c>
      <c r="D339" s="193">
        <v>70</v>
      </c>
      <c r="E339" s="181"/>
      <c r="F339" s="180"/>
    </row>
    <row r="340" spans="1:6" s="5" customFormat="1" ht="47.25" x14ac:dyDescent="0.25">
      <c r="A340" s="90">
        <v>294</v>
      </c>
      <c r="B340" s="147" t="s">
        <v>256</v>
      </c>
      <c r="C340" s="141" t="s">
        <v>197</v>
      </c>
      <c r="D340" s="193">
        <v>5</v>
      </c>
      <c r="E340" s="181"/>
      <c r="F340" s="180"/>
    </row>
    <row r="341" spans="1:6" s="5" customFormat="1" ht="47.25" x14ac:dyDescent="0.25">
      <c r="A341" s="90">
        <v>295</v>
      </c>
      <c r="B341" s="147" t="s">
        <v>257</v>
      </c>
      <c r="C341" s="141" t="s">
        <v>197</v>
      </c>
      <c r="D341" s="193">
        <v>8</v>
      </c>
      <c r="E341" s="181"/>
      <c r="F341" s="180"/>
    </row>
    <row r="342" spans="1:6" s="5" customFormat="1" ht="47.25" x14ac:dyDescent="0.25">
      <c r="A342" s="90">
        <v>296</v>
      </c>
      <c r="B342" s="147" t="s">
        <v>258</v>
      </c>
      <c r="C342" s="141" t="s">
        <v>197</v>
      </c>
      <c r="D342" s="193">
        <v>20</v>
      </c>
      <c r="E342" s="181"/>
      <c r="F342" s="180"/>
    </row>
    <row r="343" spans="1:6" s="5" customFormat="1" ht="31.5" x14ac:dyDescent="0.25">
      <c r="A343" s="90">
        <v>297</v>
      </c>
      <c r="B343" s="147" t="s">
        <v>259</v>
      </c>
      <c r="C343" s="153" t="s">
        <v>80</v>
      </c>
      <c r="D343" s="193">
        <v>15</v>
      </c>
      <c r="E343" s="181"/>
      <c r="F343" s="180"/>
    </row>
    <row r="344" spans="1:6" s="5" customFormat="1" ht="47.25" x14ac:dyDescent="0.25">
      <c r="A344" s="90">
        <v>298</v>
      </c>
      <c r="B344" s="147" t="s">
        <v>260</v>
      </c>
      <c r="C344" s="153" t="s">
        <v>5</v>
      </c>
      <c r="D344" s="193">
        <v>3</v>
      </c>
      <c r="E344" s="181"/>
      <c r="F344" s="180"/>
    </row>
    <row r="345" spans="1:6" s="5" customFormat="1" ht="63" x14ac:dyDescent="0.25">
      <c r="A345" s="90">
        <v>299</v>
      </c>
      <c r="B345" s="147" t="s">
        <v>261</v>
      </c>
      <c r="C345" s="153" t="s">
        <v>5</v>
      </c>
      <c r="D345" s="193">
        <v>1</v>
      </c>
      <c r="E345" s="181"/>
      <c r="F345" s="180"/>
    </row>
    <row r="346" spans="1:6" s="5" customFormat="1" ht="15.75" x14ac:dyDescent="0.25">
      <c r="A346" s="90">
        <v>300</v>
      </c>
      <c r="B346" s="147" t="s">
        <v>262</v>
      </c>
      <c r="C346" s="153" t="s">
        <v>5</v>
      </c>
      <c r="D346" s="193">
        <v>1</v>
      </c>
      <c r="E346" s="181"/>
      <c r="F346" s="180"/>
    </row>
    <row r="347" spans="1:6" s="5" customFormat="1" ht="34.5" customHeight="1" x14ac:dyDescent="0.25">
      <c r="A347" s="90">
        <v>301</v>
      </c>
      <c r="B347" s="147" t="s">
        <v>263</v>
      </c>
      <c r="C347" s="153" t="s">
        <v>5</v>
      </c>
      <c r="D347" s="193">
        <v>3</v>
      </c>
      <c r="E347" s="181"/>
      <c r="F347" s="180"/>
    </row>
    <row r="348" spans="1:6" s="5" customFormat="1" ht="47.25" x14ac:dyDescent="0.25">
      <c r="A348" s="90">
        <v>302</v>
      </c>
      <c r="B348" s="147" t="s">
        <v>264</v>
      </c>
      <c r="C348" s="153" t="s">
        <v>5</v>
      </c>
      <c r="D348" s="193">
        <v>1</v>
      </c>
      <c r="E348" s="181"/>
      <c r="F348" s="180"/>
    </row>
    <row r="349" spans="1:6" s="5" customFormat="1" ht="15.75" x14ac:dyDescent="0.25">
      <c r="A349" s="90">
        <v>303</v>
      </c>
      <c r="B349" s="147" t="s">
        <v>265</v>
      </c>
      <c r="C349" s="153" t="s">
        <v>5</v>
      </c>
      <c r="D349" s="193">
        <v>1</v>
      </c>
      <c r="E349" s="181"/>
      <c r="F349" s="180"/>
    </row>
    <row r="350" spans="1:6" s="5" customFormat="1" ht="15.75" x14ac:dyDescent="0.25">
      <c r="A350" s="90">
        <v>304</v>
      </c>
      <c r="B350" s="147" t="s">
        <v>266</v>
      </c>
      <c r="C350" s="153" t="s">
        <v>5</v>
      </c>
      <c r="D350" s="193">
        <v>1</v>
      </c>
      <c r="E350" s="181"/>
      <c r="F350" s="180"/>
    </row>
    <row r="351" spans="1:6" s="5" customFormat="1" ht="15.75" x14ac:dyDescent="0.25">
      <c r="A351" s="90">
        <v>305</v>
      </c>
      <c r="B351" s="147" t="s">
        <v>267</v>
      </c>
      <c r="C351" s="153" t="s">
        <v>5</v>
      </c>
      <c r="D351" s="193">
        <v>1</v>
      </c>
      <c r="E351" s="181"/>
      <c r="F351" s="180"/>
    </row>
    <row r="352" spans="1:6" s="5" customFormat="1" ht="15.75" x14ac:dyDescent="0.25">
      <c r="A352" s="90">
        <v>306</v>
      </c>
      <c r="B352" s="147" t="s">
        <v>268</v>
      </c>
      <c r="C352" s="153" t="s">
        <v>5</v>
      </c>
      <c r="D352" s="193">
        <v>6</v>
      </c>
      <c r="E352" s="181"/>
      <c r="F352" s="180"/>
    </row>
    <row r="353" spans="1:6" s="5" customFormat="1" ht="15.75" x14ac:dyDescent="0.25">
      <c r="A353" s="90">
        <v>307</v>
      </c>
      <c r="B353" s="147" t="s">
        <v>269</v>
      </c>
      <c r="C353" s="153" t="s">
        <v>148</v>
      </c>
      <c r="D353" s="193">
        <v>1</v>
      </c>
      <c r="E353" s="181"/>
      <c r="F353" s="180"/>
    </row>
    <row r="354" spans="1:6" s="5" customFormat="1" ht="31.5" x14ac:dyDescent="0.25">
      <c r="A354" s="90">
        <v>308</v>
      </c>
      <c r="B354" s="147" t="s">
        <v>270</v>
      </c>
      <c r="C354" s="153" t="s">
        <v>5</v>
      </c>
      <c r="D354" s="193">
        <v>6</v>
      </c>
      <c r="E354" s="181"/>
      <c r="F354" s="180"/>
    </row>
    <row r="355" spans="1:6" s="5" customFormat="1" ht="31.5" x14ac:dyDescent="0.25">
      <c r="A355" s="90">
        <v>309</v>
      </c>
      <c r="B355" s="147" t="s">
        <v>271</v>
      </c>
      <c r="C355" s="153" t="s">
        <v>5</v>
      </c>
      <c r="D355" s="193">
        <v>2</v>
      </c>
      <c r="E355" s="181"/>
      <c r="F355" s="180"/>
    </row>
    <row r="356" spans="1:6" s="5" customFormat="1" ht="15.75" x14ac:dyDescent="0.25">
      <c r="A356" s="90">
        <v>310</v>
      </c>
      <c r="B356" s="147" t="s">
        <v>272</v>
      </c>
      <c r="C356" s="153" t="s">
        <v>5</v>
      </c>
      <c r="D356" s="193">
        <v>2</v>
      </c>
      <c r="E356" s="181"/>
      <c r="F356" s="180"/>
    </row>
    <row r="357" spans="1:6" s="5" customFormat="1" ht="15.75" x14ac:dyDescent="0.25">
      <c r="A357" s="90">
        <v>311</v>
      </c>
      <c r="B357" s="147" t="s">
        <v>273</v>
      </c>
      <c r="C357" s="153" t="s">
        <v>5</v>
      </c>
      <c r="D357" s="193">
        <v>6</v>
      </c>
      <c r="E357" s="181"/>
      <c r="F357" s="180"/>
    </row>
    <row r="358" spans="1:6" s="5" customFormat="1" ht="47.25" x14ac:dyDescent="0.25">
      <c r="A358" s="90">
        <v>312</v>
      </c>
      <c r="B358" s="147" t="s">
        <v>274</v>
      </c>
      <c r="C358" s="141" t="s">
        <v>197</v>
      </c>
      <c r="D358" s="193">
        <v>22</v>
      </c>
      <c r="E358" s="181"/>
      <c r="F358" s="180"/>
    </row>
    <row r="359" spans="1:6" s="5" customFormat="1" ht="47.25" x14ac:dyDescent="0.25">
      <c r="A359" s="90">
        <v>313</v>
      </c>
      <c r="B359" s="147" t="s">
        <v>275</v>
      </c>
      <c r="C359" s="141" t="s">
        <v>197</v>
      </c>
      <c r="D359" s="193">
        <v>43</v>
      </c>
      <c r="E359" s="181"/>
      <c r="F359" s="180"/>
    </row>
    <row r="360" spans="1:6" s="5" customFormat="1" ht="31.5" x14ac:dyDescent="0.25">
      <c r="A360" s="90">
        <v>314</v>
      </c>
      <c r="B360" s="147" t="s">
        <v>276</v>
      </c>
      <c r="C360" s="153" t="s">
        <v>5</v>
      </c>
      <c r="D360" s="193">
        <v>9</v>
      </c>
      <c r="E360" s="181"/>
      <c r="F360" s="180"/>
    </row>
    <row r="361" spans="1:6" s="5" customFormat="1" ht="31.5" x14ac:dyDescent="0.25">
      <c r="A361" s="90">
        <v>315</v>
      </c>
      <c r="B361" s="147" t="s">
        <v>277</v>
      </c>
      <c r="C361" s="153" t="s">
        <v>5</v>
      </c>
      <c r="D361" s="193">
        <v>1</v>
      </c>
      <c r="E361" s="181"/>
      <c r="F361" s="180"/>
    </row>
    <row r="362" spans="1:6" s="5" customFormat="1" ht="15.75" x14ac:dyDescent="0.25">
      <c r="A362" s="90" t="s">
        <v>521</v>
      </c>
      <c r="B362" s="144" t="s">
        <v>280</v>
      </c>
      <c r="C362" s="154"/>
      <c r="D362" s="195"/>
      <c r="E362" s="181"/>
      <c r="F362" s="180"/>
    </row>
    <row r="363" spans="1:6" s="5" customFormat="1" ht="18.75" x14ac:dyDescent="0.25">
      <c r="A363" s="90">
        <v>316</v>
      </c>
      <c r="B363" s="132" t="s">
        <v>281</v>
      </c>
      <c r="C363" s="155" t="s">
        <v>294</v>
      </c>
      <c r="D363" s="193">
        <v>55</v>
      </c>
      <c r="E363" s="181"/>
      <c r="F363" s="180"/>
    </row>
    <row r="364" spans="1:6" s="5" customFormat="1" ht="31.5" x14ac:dyDescent="0.25">
      <c r="A364" s="90">
        <v>317</v>
      </c>
      <c r="B364" s="156" t="s">
        <v>282</v>
      </c>
      <c r="C364" s="155" t="s">
        <v>294</v>
      </c>
      <c r="D364" s="193">
        <v>175</v>
      </c>
      <c r="E364" s="181"/>
      <c r="F364" s="180"/>
    </row>
    <row r="365" spans="1:6" s="5" customFormat="1" ht="47.25" x14ac:dyDescent="0.25">
      <c r="A365" s="90">
        <v>318</v>
      </c>
      <c r="B365" s="156" t="s">
        <v>283</v>
      </c>
      <c r="C365" s="155" t="s">
        <v>294</v>
      </c>
      <c r="D365" s="193">
        <v>102.5</v>
      </c>
      <c r="E365" s="181"/>
      <c r="F365" s="180"/>
    </row>
    <row r="366" spans="1:6" s="5" customFormat="1" ht="15.75" x14ac:dyDescent="0.25">
      <c r="A366" s="90">
        <v>319</v>
      </c>
      <c r="B366" s="156" t="s">
        <v>284</v>
      </c>
      <c r="C366" s="153" t="s">
        <v>5</v>
      </c>
      <c r="D366" s="193">
        <v>1</v>
      </c>
      <c r="E366" s="181"/>
      <c r="F366" s="180"/>
    </row>
    <row r="367" spans="1:6" s="5" customFormat="1" ht="15.75" x14ac:dyDescent="0.25">
      <c r="A367" s="90">
        <v>320</v>
      </c>
      <c r="B367" s="157" t="s">
        <v>285</v>
      </c>
      <c r="C367" s="153" t="s">
        <v>5</v>
      </c>
      <c r="D367" s="193">
        <v>1</v>
      </c>
      <c r="E367" s="181"/>
      <c r="F367" s="180"/>
    </row>
    <row r="368" spans="1:6" s="5" customFormat="1" ht="31.5" x14ac:dyDescent="0.25">
      <c r="A368" s="90">
        <v>321</v>
      </c>
      <c r="B368" s="156" t="s">
        <v>288</v>
      </c>
      <c r="C368" s="141" t="s">
        <v>197</v>
      </c>
      <c r="D368" s="193">
        <v>90</v>
      </c>
      <c r="E368" s="181"/>
      <c r="F368" s="180"/>
    </row>
    <row r="369" spans="1:6" s="5" customFormat="1" ht="31.5" x14ac:dyDescent="0.25">
      <c r="A369" s="90">
        <v>322</v>
      </c>
      <c r="B369" s="156" t="s">
        <v>290</v>
      </c>
      <c r="C369" s="141" t="s">
        <v>197</v>
      </c>
      <c r="D369" s="193">
        <v>30</v>
      </c>
      <c r="E369" s="181"/>
      <c r="F369" s="180"/>
    </row>
    <row r="370" spans="1:6" s="5" customFormat="1" ht="31.5" x14ac:dyDescent="0.25">
      <c r="A370" s="90">
        <v>323</v>
      </c>
      <c r="B370" s="156" t="s">
        <v>289</v>
      </c>
      <c r="C370" s="141" t="s">
        <v>197</v>
      </c>
      <c r="D370" s="193">
        <v>30</v>
      </c>
      <c r="E370" s="181"/>
      <c r="F370" s="180"/>
    </row>
    <row r="371" spans="1:6" s="5" customFormat="1" ht="31.5" x14ac:dyDescent="0.25">
      <c r="A371" s="90">
        <v>324</v>
      </c>
      <c r="B371" s="156" t="s">
        <v>291</v>
      </c>
      <c r="C371" s="141" t="s">
        <v>197</v>
      </c>
      <c r="D371" s="193">
        <v>80</v>
      </c>
      <c r="E371" s="181"/>
      <c r="F371" s="180"/>
    </row>
    <row r="372" spans="1:6" s="5" customFormat="1" ht="31.5" x14ac:dyDescent="0.25">
      <c r="A372" s="90">
        <v>325</v>
      </c>
      <c r="B372" s="156" t="s">
        <v>292</v>
      </c>
      <c r="C372" s="141" t="s">
        <v>197</v>
      </c>
      <c r="D372" s="193">
        <v>30</v>
      </c>
      <c r="E372" s="181"/>
      <c r="F372" s="180"/>
    </row>
    <row r="373" spans="1:6" s="5" customFormat="1" ht="31.5" x14ac:dyDescent="0.25">
      <c r="A373" s="90">
        <v>326</v>
      </c>
      <c r="B373" s="156" t="s">
        <v>293</v>
      </c>
      <c r="C373" s="141" t="s">
        <v>197</v>
      </c>
      <c r="D373" s="193">
        <v>30</v>
      </c>
      <c r="E373" s="181"/>
      <c r="F373" s="180"/>
    </row>
    <row r="374" spans="1:6" s="5" customFormat="1" ht="15.75" x14ac:dyDescent="0.25">
      <c r="A374" s="90">
        <v>327</v>
      </c>
      <c r="B374" s="157" t="s">
        <v>286</v>
      </c>
      <c r="C374" s="141" t="s">
        <v>197</v>
      </c>
      <c r="D374" s="193">
        <v>150</v>
      </c>
      <c r="E374" s="181"/>
      <c r="F374" s="180"/>
    </row>
    <row r="375" spans="1:6" s="5" customFormat="1" ht="18.75" x14ac:dyDescent="0.25">
      <c r="A375" s="90">
        <v>328</v>
      </c>
      <c r="B375" s="156" t="s">
        <v>287</v>
      </c>
      <c r="C375" s="155" t="s">
        <v>294</v>
      </c>
      <c r="D375" s="193">
        <v>72.5</v>
      </c>
      <c r="E375" s="181"/>
      <c r="F375" s="180"/>
    </row>
    <row r="376" spans="1:6" s="5" customFormat="1" ht="15.75" x14ac:dyDescent="0.25">
      <c r="A376" s="158" t="s">
        <v>521</v>
      </c>
      <c r="B376" s="159" t="s">
        <v>195</v>
      </c>
      <c r="C376" s="158"/>
      <c r="D376" s="160"/>
      <c r="E376" s="198"/>
      <c r="F376" s="199"/>
    </row>
    <row r="377" spans="1:6" s="5" customFormat="1" ht="15.75" x14ac:dyDescent="0.25">
      <c r="A377" s="90" t="s">
        <v>521</v>
      </c>
      <c r="B377" s="12" t="s">
        <v>295</v>
      </c>
      <c r="C377" s="90"/>
      <c r="D377" s="131"/>
      <c r="E377" s="181"/>
      <c r="F377" s="180"/>
    </row>
    <row r="378" spans="1:6" s="5" customFormat="1" ht="18.75" x14ac:dyDescent="0.25">
      <c r="A378" s="90">
        <v>329</v>
      </c>
      <c r="B378" s="9" t="s">
        <v>346</v>
      </c>
      <c r="C378" s="155" t="s">
        <v>294</v>
      </c>
      <c r="D378" s="186">
        <v>22.95</v>
      </c>
      <c r="E378" s="181"/>
      <c r="F378" s="180"/>
    </row>
    <row r="379" spans="1:6" s="5" customFormat="1" ht="18.75" x14ac:dyDescent="0.25">
      <c r="A379" s="90">
        <v>330</v>
      </c>
      <c r="B379" s="9" t="s">
        <v>347</v>
      </c>
      <c r="C379" s="155" t="s">
        <v>294</v>
      </c>
      <c r="D379" s="186">
        <v>99.56</v>
      </c>
      <c r="E379" s="181"/>
      <c r="F379" s="180"/>
    </row>
    <row r="380" spans="1:6" s="5" customFormat="1" ht="31.5" x14ac:dyDescent="0.25">
      <c r="A380" s="90" t="s">
        <v>521</v>
      </c>
      <c r="B380" s="12" t="s">
        <v>296</v>
      </c>
      <c r="C380" s="90"/>
      <c r="D380" s="131"/>
      <c r="E380" s="181"/>
      <c r="F380" s="180"/>
    </row>
    <row r="381" spans="1:6" s="135" customFormat="1" ht="21.75" customHeight="1" x14ac:dyDescent="0.25">
      <c r="A381" s="90">
        <v>331</v>
      </c>
      <c r="B381" s="9" t="s">
        <v>361</v>
      </c>
      <c r="C381" s="155" t="s">
        <v>294</v>
      </c>
      <c r="D381" s="186">
        <v>35.1</v>
      </c>
      <c r="E381" s="182"/>
      <c r="F381" s="180"/>
    </row>
    <row r="382" spans="1:6" s="135" customFormat="1" ht="15.75" x14ac:dyDescent="0.25">
      <c r="A382" s="90">
        <v>332</v>
      </c>
      <c r="B382" s="9" t="s">
        <v>297</v>
      </c>
      <c r="C382" s="141" t="s">
        <v>197</v>
      </c>
      <c r="D382" s="186">
        <v>32.4</v>
      </c>
      <c r="E382" s="182"/>
      <c r="F382" s="180"/>
    </row>
    <row r="383" spans="1:6" s="135" customFormat="1" ht="31.5" x14ac:dyDescent="0.25">
      <c r="A383" s="90">
        <v>333</v>
      </c>
      <c r="B383" s="9" t="s">
        <v>359</v>
      </c>
      <c r="C383" s="155" t="s">
        <v>294</v>
      </c>
      <c r="D383" s="186">
        <f>$D$385*0.05</f>
        <v>16.05</v>
      </c>
      <c r="E383" s="182"/>
      <c r="F383" s="180"/>
    </row>
    <row r="384" spans="1:6" s="135" customFormat="1" ht="18.75" x14ac:dyDescent="0.25">
      <c r="A384" s="90">
        <v>334</v>
      </c>
      <c r="B384" s="9" t="s">
        <v>360</v>
      </c>
      <c r="C384" s="155" t="s">
        <v>294</v>
      </c>
      <c r="D384" s="186">
        <f>$D$385*0.05</f>
        <v>16.05</v>
      </c>
      <c r="E384" s="182"/>
      <c r="F384" s="180"/>
    </row>
    <row r="385" spans="1:6" s="135" customFormat="1" ht="31.5" x14ac:dyDescent="0.25">
      <c r="A385" s="90">
        <v>335</v>
      </c>
      <c r="B385" s="9" t="s">
        <v>298</v>
      </c>
      <c r="C385" s="155" t="s">
        <v>299</v>
      </c>
      <c r="D385" s="186">
        <v>321</v>
      </c>
      <c r="E385" s="182"/>
      <c r="F385" s="180"/>
    </row>
    <row r="386" spans="1:6" s="197" customFormat="1" ht="14.25" x14ac:dyDescent="0.25">
      <c r="A386" s="200"/>
      <c r="B386" s="200"/>
      <c r="C386" s="200"/>
      <c r="D386" s="206" t="s">
        <v>515</v>
      </c>
      <c r="E386" s="207"/>
      <c r="F386" s="201"/>
    </row>
    <row r="387" spans="1:6" s="197" customFormat="1" ht="14.25" x14ac:dyDescent="0.25">
      <c r="A387" s="200"/>
      <c r="B387" s="200"/>
      <c r="C387" s="200"/>
      <c r="D387" s="206" t="s">
        <v>516</v>
      </c>
      <c r="E387" s="207"/>
      <c r="F387" s="201"/>
    </row>
    <row r="388" spans="1:6" s="197" customFormat="1" ht="14.25" x14ac:dyDescent="0.25">
      <c r="A388" s="200"/>
      <c r="B388" s="200"/>
      <c r="C388" s="200"/>
      <c r="D388" s="206" t="s">
        <v>517</v>
      </c>
      <c r="E388" s="207"/>
      <c r="F388" s="201"/>
    </row>
    <row r="392" spans="1:6" x14ac:dyDescent="0.25">
      <c r="D392" s="130"/>
    </row>
  </sheetData>
  <autoFilter ref="D1:D712"/>
  <mergeCells count="7">
    <mergeCell ref="D386:E386"/>
    <mergeCell ref="A5:F5"/>
    <mergeCell ref="A1:F1"/>
    <mergeCell ref="D387:E387"/>
    <mergeCell ref="D388:E388"/>
    <mergeCell ref="A2:D2"/>
    <mergeCell ref="A3:D3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view="pageBreakPreview" topLeftCell="A22" zoomScaleNormal="100" zoomScaleSheetLayoutView="100" workbookViewId="0">
      <selection activeCell="D36" sqref="D36"/>
    </sheetView>
  </sheetViews>
  <sheetFormatPr defaultColWidth="10" defaultRowHeight="15.75" x14ac:dyDescent="0.25"/>
  <cols>
    <col min="1" max="1" width="5.42578125" style="16" customWidth="1"/>
    <col min="2" max="2" width="53.7109375" style="17" customWidth="1"/>
    <col min="3" max="3" width="10" style="16"/>
    <col min="4" max="4" width="13" style="18" customWidth="1"/>
    <col min="5" max="5" width="12.85546875" style="22" customWidth="1"/>
    <col min="6" max="6" width="12.5703125" style="19" customWidth="1"/>
    <col min="7" max="7" width="10" style="19"/>
    <col min="8" max="8" width="10" style="6"/>
    <col min="9" max="9" width="51.140625" style="6" customWidth="1"/>
    <col min="10" max="10" width="10" style="91"/>
    <col min="11" max="11" width="10" style="6"/>
    <col min="12" max="16384" width="10" style="17"/>
  </cols>
  <sheetData>
    <row r="1" spans="1:15" ht="34.35" customHeight="1" x14ac:dyDescent="0.25">
      <c r="A1" s="1" t="s">
        <v>0</v>
      </c>
      <c r="B1" s="1" t="s">
        <v>6</v>
      </c>
      <c r="C1" s="1" t="s">
        <v>7</v>
      </c>
      <c r="D1" s="7" t="s">
        <v>29</v>
      </c>
      <c r="E1" s="92" t="s">
        <v>8</v>
      </c>
      <c r="F1" s="93" t="s">
        <v>9</v>
      </c>
      <c r="H1" s="94" t="s">
        <v>0</v>
      </c>
      <c r="I1" s="95" t="s">
        <v>6</v>
      </c>
      <c r="J1" s="95" t="s">
        <v>7</v>
      </c>
      <c r="K1" s="96" t="s">
        <v>29</v>
      </c>
    </row>
    <row r="2" spans="1:15" ht="15.6" customHeight="1" x14ac:dyDescent="0.25">
      <c r="A2" s="212" t="s">
        <v>97</v>
      </c>
      <c r="B2" s="213"/>
      <c r="C2" s="213"/>
      <c r="D2" s="213"/>
      <c r="E2" s="213"/>
      <c r="F2" s="214"/>
      <c r="H2" s="97"/>
      <c r="I2" s="12" t="s">
        <v>98</v>
      </c>
      <c r="J2" s="10"/>
      <c r="K2" s="98"/>
    </row>
    <row r="3" spans="1:15" x14ac:dyDescent="0.25">
      <c r="A3" s="99"/>
      <c r="B3" s="8" t="s">
        <v>99</v>
      </c>
      <c r="C3" s="4" t="s">
        <v>10</v>
      </c>
      <c r="D3" s="89">
        <f>SUM(D4:D20)</f>
        <v>1107.6999999999998</v>
      </c>
      <c r="E3" s="100"/>
      <c r="F3" s="101"/>
      <c r="H3" s="97">
        <v>1</v>
      </c>
      <c r="I3" s="9" t="s">
        <v>13</v>
      </c>
      <c r="J3" s="10" t="s">
        <v>10</v>
      </c>
      <c r="K3" s="98">
        <f>Пл.Фасади-(Същ.топл.+Ивици)+Арх.завършек-(пвц+Вх.врати+неподменена_дограма)</f>
        <v>786.54</v>
      </c>
    </row>
    <row r="4" spans="1:15" x14ac:dyDescent="0.25">
      <c r="A4" s="102">
        <v>1</v>
      </c>
      <c r="B4" s="9" t="s">
        <v>100</v>
      </c>
      <c r="C4" s="10" t="s">
        <v>10</v>
      </c>
      <c r="D4" s="13">
        <f>ROUND(E4*F4,2)</f>
        <v>244.5</v>
      </c>
      <c r="E4" s="103">
        <v>87.32</v>
      </c>
      <c r="F4" s="104">
        <v>2.8</v>
      </c>
      <c r="H4" s="97">
        <v>2</v>
      </c>
      <c r="I4" s="9" t="s">
        <v>101</v>
      </c>
      <c r="J4" s="10" t="s">
        <v>10</v>
      </c>
      <c r="K4" s="98">
        <f>EPS_5</f>
        <v>0</v>
      </c>
    </row>
    <row r="5" spans="1:15" x14ac:dyDescent="0.25">
      <c r="A5" s="102">
        <v>2</v>
      </c>
      <c r="B5" s="9" t="s">
        <v>11</v>
      </c>
      <c r="C5" s="10" t="s">
        <v>10</v>
      </c>
      <c r="D5" s="13">
        <f t="shared" ref="D5:D20" si="0">ROUND(E5*F5,2)</f>
        <v>277.76</v>
      </c>
      <c r="E5" s="103">
        <v>99.2</v>
      </c>
      <c r="F5" s="104">
        <v>2.8</v>
      </c>
      <c r="H5" s="97">
        <v>3</v>
      </c>
      <c r="I5" s="9" t="s">
        <v>102</v>
      </c>
      <c r="J5" s="10" t="s">
        <v>10</v>
      </c>
      <c r="K5" s="105">
        <f>D23</f>
        <v>0</v>
      </c>
    </row>
    <row r="6" spans="1:15" x14ac:dyDescent="0.25">
      <c r="A6" s="102">
        <v>3</v>
      </c>
      <c r="B6" s="9" t="s">
        <v>12</v>
      </c>
      <c r="C6" s="10" t="s">
        <v>10</v>
      </c>
      <c r="D6" s="13">
        <f t="shared" si="0"/>
        <v>266.83999999999997</v>
      </c>
      <c r="E6" s="103">
        <v>95.3</v>
      </c>
      <c r="F6" s="104">
        <v>2.8</v>
      </c>
      <c r="H6" s="97">
        <v>4</v>
      </c>
      <c r="I6" s="9" t="s">
        <v>96</v>
      </c>
      <c r="J6" s="10" t="s">
        <v>10</v>
      </c>
      <c r="K6" s="105">
        <f>D25</f>
        <v>0</v>
      </c>
    </row>
    <row r="7" spans="1:15" x14ac:dyDescent="0.25">
      <c r="A7" s="102">
        <v>4</v>
      </c>
      <c r="B7" s="9" t="s">
        <v>14</v>
      </c>
      <c r="C7" s="10" t="s">
        <v>10</v>
      </c>
      <c r="D7" s="13">
        <f t="shared" si="0"/>
        <v>266.76</v>
      </c>
      <c r="E7" s="103">
        <v>95.27</v>
      </c>
      <c r="F7" s="104">
        <v>2.8</v>
      </c>
      <c r="H7" s="97">
        <v>5</v>
      </c>
      <c r="I7" s="9" t="s">
        <v>103</v>
      </c>
      <c r="J7" s="10" t="s">
        <v>10</v>
      </c>
      <c r="K7" s="98">
        <f>Ивици</f>
        <v>40.6</v>
      </c>
    </row>
    <row r="8" spans="1:15" x14ac:dyDescent="0.25">
      <c r="A8" s="102">
        <v>5</v>
      </c>
      <c r="B8" s="9" t="s">
        <v>15</v>
      </c>
      <c r="C8" s="10" t="s">
        <v>10</v>
      </c>
      <c r="D8" s="13">
        <f t="shared" si="0"/>
        <v>0</v>
      </c>
      <c r="E8" s="103">
        <v>0</v>
      </c>
      <c r="F8" s="104">
        <v>0</v>
      </c>
      <c r="H8" s="97">
        <v>6</v>
      </c>
      <c r="I8" s="9" t="s">
        <v>104</v>
      </c>
      <c r="J8" s="10" t="s">
        <v>10</v>
      </c>
      <c r="K8" s="98">
        <f>Еркери</f>
        <v>20.56</v>
      </c>
    </row>
    <row r="9" spans="1:15" x14ac:dyDescent="0.25">
      <c r="A9" s="102">
        <v>6</v>
      </c>
      <c r="B9" s="9" t="s">
        <v>105</v>
      </c>
      <c r="C9" s="10" t="s">
        <v>10</v>
      </c>
      <c r="D9" s="13">
        <f t="shared" si="0"/>
        <v>0</v>
      </c>
      <c r="E9" s="103">
        <v>0</v>
      </c>
      <c r="F9" s="104">
        <v>0</v>
      </c>
      <c r="H9" s="97">
        <v>7</v>
      </c>
      <c r="I9" s="9" t="s">
        <v>27</v>
      </c>
      <c r="J9" s="10" t="s">
        <v>10</v>
      </c>
      <c r="K9" s="98">
        <f>Пл.Фасади+Стени.Цокъл</f>
        <v>1265.1399999999999</v>
      </c>
    </row>
    <row r="10" spans="1:15" x14ac:dyDescent="0.25">
      <c r="A10" s="102">
        <v>7</v>
      </c>
      <c r="B10" s="9" t="s">
        <v>106</v>
      </c>
      <c r="C10" s="10" t="s">
        <v>10</v>
      </c>
      <c r="D10" s="13">
        <f t="shared" si="0"/>
        <v>0</v>
      </c>
      <c r="E10" s="103">
        <v>0</v>
      </c>
      <c r="F10" s="104">
        <v>0</v>
      </c>
      <c r="H10" s="97">
        <v>9</v>
      </c>
      <c r="I10" s="9" t="s">
        <v>107</v>
      </c>
      <c r="J10" s="10" t="s">
        <v>10</v>
      </c>
      <c r="K10" s="105">
        <f>K3+K4+K5+K6+K7+K8</f>
        <v>847.69999999999993</v>
      </c>
    </row>
    <row r="11" spans="1:15" x14ac:dyDescent="0.25">
      <c r="A11" s="102">
        <v>8</v>
      </c>
      <c r="B11" s="9" t="s">
        <v>108</v>
      </c>
      <c r="C11" s="10" t="s">
        <v>10</v>
      </c>
      <c r="D11" s="13">
        <f t="shared" si="0"/>
        <v>0</v>
      </c>
      <c r="E11" s="103">
        <v>0</v>
      </c>
      <c r="F11" s="104">
        <v>0</v>
      </c>
      <c r="H11" s="97"/>
      <c r="I11" s="12" t="s">
        <v>109</v>
      </c>
      <c r="J11" s="10"/>
      <c r="K11" s="98"/>
      <c r="O11" s="106"/>
    </row>
    <row r="12" spans="1:15" x14ac:dyDescent="0.25">
      <c r="A12" s="102">
        <v>9</v>
      </c>
      <c r="B12" s="9" t="s">
        <v>110</v>
      </c>
      <c r="C12" s="10" t="s">
        <v>10</v>
      </c>
      <c r="D12" s="13">
        <f t="shared" si="0"/>
        <v>0</v>
      </c>
      <c r="E12" s="103">
        <v>0</v>
      </c>
      <c r="F12" s="104">
        <v>0</v>
      </c>
      <c r="H12" s="97">
        <v>1</v>
      </c>
      <c r="I12" s="9" t="s">
        <v>111</v>
      </c>
      <c r="J12" s="10" t="s">
        <v>10</v>
      </c>
      <c r="K12" s="98">
        <f>пвц</f>
        <v>206.26</v>
      </c>
      <c r="O12" s="106"/>
    </row>
    <row r="13" spans="1:15" x14ac:dyDescent="0.25">
      <c r="A13" s="102">
        <v>10</v>
      </c>
      <c r="B13" s="9" t="s">
        <v>112</v>
      </c>
      <c r="C13" s="10" t="s">
        <v>10</v>
      </c>
      <c r="D13" s="13">
        <f t="shared" si="0"/>
        <v>0</v>
      </c>
      <c r="E13" s="103">
        <v>0</v>
      </c>
      <c r="F13" s="104">
        <v>0</v>
      </c>
      <c r="H13" s="97">
        <v>2</v>
      </c>
      <c r="I13" s="9" t="s">
        <v>113</v>
      </c>
      <c r="J13" s="10" t="s">
        <v>10</v>
      </c>
      <c r="K13" s="98">
        <f>Вх.врати</f>
        <v>9.9</v>
      </c>
    </row>
    <row r="14" spans="1:15" x14ac:dyDescent="0.25">
      <c r="A14" s="102">
        <v>11</v>
      </c>
      <c r="B14" s="9" t="s">
        <v>114</v>
      </c>
      <c r="C14" s="10" t="s">
        <v>10</v>
      </c>
      <c r="D14" s="13">
        <f t="shared" si="0"/>
        <v>0</v>
      </c>
      <c r="E14" s="103">
        <v>0</v>
      </c>
      <c r="F14" s="104">
        <v>0</v>
      </c>
      <c r="H14" s="97">
        <v>3</v>
      </c>
      <c r="I14" s="9" t="s">
        <v>115</v>
      </c>
      <c r="J14" s="10" t="s">
        <v>10</v>
      </c>
      <c r="K14" s="98">
        <f>Дограма_цокъл</f>
        <v>12.24</v>
      </c>
    </row>
    <row r="15" spans="1:15" x14ac:dyDescent="0.25">
      <c r="A15" s="102">
        <v>12</v>
      </c>
      <c r="B15" s="9" t="s">
        <v>116</v>
      </c>
      <c r="C15" s="10" t="s">
        <v>10</v>
      </c>
      <c r="D15" s="13">
        <f t="shared" si="0"/>
        <v>0</v>
      </c>
      <c r="E15" s="103">
        <v>0</v>
      </c>
      <c r="F15" s="104">
        <v>0</v>
      </c>
      <c r="H15" s="97">
        <v>4</v>
      </c>
      <c r="I15" s="9" t="s">
        <v>117</v>
      </c>
      <c r="J15" s="10" t="s">
        <v>4</v>
      </c>
      <c r="K15" s="105">
        <f>D40</f>
        <v>161.15</v>
      </c>
    </row>
    <row r="16" spans="1:15" x14ac:dyDescent="0.25">
      <c r="A16" s="102">
        <v>13</v>
      </c>
      <c r="B16" s="9" t="s">
        <v>118</v>
      </c>
      <c r="C16" s="10" t="s">
        <v>10</v>
      </c>
      <c r="D16" s="13">
        <f t="shared" si="0"/>
        <v>0</v>
      </c>
      <c r="E16" s="103">
        <v>0</v>
      </c>
      <c r="F16" s="104">
        <v>0</v>
      </c>
      <c r="H16" s="97">
        <v>5</v>
      </c>
      <c r="I16" s="2" t="s">
        <v>24</v>
      </c>
      <c r="J16" s="90" t="s">
        <v>4</v>
      </c>
      <c r="K16" s="105">
        <f>D41</f>
        <v>683.5</v>
      </c>
    </row>
    <row r="17" spans="1:11" x14ac:dyDescent="0.25">
      <c r="A17" s="102">
        <v>14</v>
      </c>
      <c r="B17" s="9" t="s">
        <v>119</v>
      </c>
      <c r="C17" s="10" t="s">
        <v>10</v>
      </c>
      <c r="D17" s="13">
        <f t="shared" si="0"/>
        <v>0</v>
      </c>
      <c r="E17" s="103">
        <v>0</v>
      </c>
      <c r="F17" s="104">
        <v>0</v>
      </c>
      <c r="H17" s="97">
        <v>6</v>
      </c>
      <c r="I17" s="2" t="s">
        <v>25</v>
      </c>
      <c r="J17" s="90" t="s">
        <v>4</v>
      </c>
      <c r="K17" s="105">
        <f>D42</f>
        <v>536.5</v>
      </c>
    </row>
    <row r="18" spans="1:11" x14ac:dyDescent="0.25">
      <c r="A18" s="102">
        <v>15</v>
      </c>
      <c r="B18" s="9" t="s">
        <v>28</v>
      </c>
      <c r="C18" s="10" t="s">
        <v>10</v>
      </c>
      <c r="D18" s="13">
        <f t="shared" si="0"/>
        <v>51.84</v>
      </c>
      <c r="E18" s="103">
        <v>86.4</v>
      </c>
      <c r="F18" s="104">
        <v>0.6</v>
      </c>
      <c r="H18" s="97"/>
      <c r="I18" s="12" t="s">
        <v>120</v>
      </c>
      <c r="J18" s="10"/>
      <c r="K18" s="98"/>
    </row>
    <row r="19" spans="1:11" x14ac:dyDescent="0.25">
      <c r="A19" s="102">
        <v>16</v>
      </c>
      <c r="B19" s="9" t="s">
        <v>16</v>
      </c>
      <c r="C19" s="10" t="s">
        <v>10</v>
      </c>
      <c r="D19" s="13">
        <f t="shared" si="0"/>
        <v>0</v>
      </c>
      <c r="E19" s="103">
        <v>0</v>
      </c>
      <c r="F19" s="104">
        <v>0</v>
      </c>
      <c r="H19" s="97">
        <v>1</v>
      </c>
      <c r="I19" s="9" t="s">
        <v>121</v>
      </c>
      <c r="J19" s="10" t="s">
        <v>10</v>
      </c>
      <c r="K19" s="105">
        <f>Площ_сутерен</f>
        <v>252.5</v>
      </c>
    </row>
    <row r="20" spans="1:11" x14ac:dyDescent="0.25">
      <c r="A20" s="102">
        <v>17</v>
      </c>
      <c r="B20" s="9" t="s">
        <v>17</v>
      </c>
      <c r="C20" s="10" t="s">
        <v>10</v>
      </c>
      <c r="D20" s="13">
        <f t="shared" si="0"/>
        <v>0</v>
      </c>
      <c r="E20" s="103">
        <v>0</v>
      </c>
      <c r="F20" s="104">
        <v>0</v>
      </c>
      <c r="H20" s="97">
        <v>2</v>
      </c>
      <c r="I20" s="9" t="s">
        <v>122</v>
      </c>
      <c r="J20" s="10" t="s">
        <v>10</v>
      </c>
      <c r="K20" s="98">
        <f>Стени.Цокъл-Дограма_цокъл</f>
        <v>145.19999999999999</v>
      </c>
    </row>
    <row r="21" spans="1:11" ht="10.15" customHeight="1" x14ac:dyDescent="0.25">
      <c r="A21" s="102"/>
      <c r="B21" s="107"/>
      <c r="C21" s="102"/>
      <c r="D21" s="108"/>
      <c r="E21" s="109"/>
      <c r="F21" s="108"/>
      <c r="H21" s="110"/>
      <c r="I21" s="12"/>
      <c r="J21" s="1"/>
      <c r="K21" s="111"/>
    </row>
    <row r="22" spans="1:11" x14ac:dyDescent="0.25">
      <c r="A22" s="99"/>
      <c r="B22" s="8" t="s">
        <v>19</v>
      </c>
      <c r="C22" s="4" t="s">
        <v>10</v>
      </c>
      <c r="D22" s="89">
        <f>SUM(D23:D26)</f>
        <v>0</v>
      </c>
      <c r="E22" s="109"/>
      <c r="F22" s="108"/>
      <c r="H22" s="110"/>
      <c r="I22" s="12" t="s">
        <v>123</v>
      </c>
      <c r="J22" s="1"/>
      <c r="K22" s="111"/>
    </row>
    <row r="23" spans="1:11" x14ac:dyDescent="0.25">
      <c r="A23" s="102"/>
      <c r="B23" s="9" t="s">
        <v>20</v>
      </c>
      <c r="C23" s="10" t="s">
        <v>10</v>
      </c>
      <c r="D23" s="104">
        <v>0</v>
      </c>
      <c r="E23" s="109"/>
      <c r="F23" s="108"/>
      <c r="H23" s="97">
        <v>1</v>
      </c>
      <c r="I23" s="9" t="s">
        <v>139</v>
      </c>
      <c r="J23" s="10" t="s">
        <v>10</v>
      </c>
      <c r="K23" s="112">
        <f>Покрив_реална_площ - Покрив_площ_капаци_и_комини</f>
        <v>362.25</v>
      </c>
    </row>
    <row r="24" spans="1:11" x14ac:dyDescent="0.25">
      <c r="A24" s="102"/>
      <c r="B24" s="9" t="s">
        <v>21</v>
      </c>
      <c r="C24" s="10" t="s">
        <v>10</v>
      </c>
      <c r="D24" s="104">
        <v>0</v>
      </c>
      <c r="E24" s="109"/>
      <c r="F24" s="108"/>
      <c r="H24" s="97">
        <v>2</v>
      </c>
      <c r="I24" s="9" t="s">
        <v>144</v>
      </c>
      <c r="J24" s="10" t="s">
        <v>10</v>
      </c>
      <c r="K24" s="112">
        <f>Покрив_площ_козирка</f>
        <v>81</v>
      </c>
    </row>
    <row r="25" spans="1:11" x14ac:dyDescent="0.25">
      <c r="A25" s="102"/>
      <c r="B25" s="9" t="s">
        <v>22</v>
      </c>
      <c r="C25" s="10" t="s">
        <v>10</v>
      </c>
      <c r="D25" s="104">
        <v>0</v>
      </c>
      <c r="E25" s="109"/>
      <c r="F25" s="108"/>
      <c r="H25" s="97">
        <v>3</v>
      </c>
      <c r="I25" s="9" t="s">
        <v>147</v>
      </c>
      <c r="J25" s="90" t="s">
        <v>4</v>
      </c>
      <c r="K25" s="112">
        <f>D53</f>
        <v>78.5</v>
      </c>
    </row>
    <row r="26" spans="1:11" x14ac:dyDescent="0.25">
      <c r="A26" s="102"/>
      <c r="B26" s="9" t="s">
        <v>23</v>
      </c>
      <c r="C26" s="10" t="s">
        <v>10</v>
      </c>
      <c r="D26" s="104">
        <v>0</v>
      </c>
      <c r="E26" s="109"/>
      <c r="F26" s="108"/>
      <c r="H26" s="97">
        <v>4</v>
      </c>
      <c r="I26" s="9" t="s">
        <v>124</v>
      </c>
      <c r="J26" s="10" t="s">
        <v>10</v>
      </c>
      <c r="K26" s="111">
        <f>Покрив_площ_подпокривно_чисто-(Площ_стълбищна)</f>
        <v>245.7</v>
      </c>
    </row>
    <row r="27" spans="1:11" ht="17.45" customHeight="1" x14ac:dyDescent="0.25">
      <c r="A27" s="102"/>
      <c r="B27" s="107"/>
      <c r="C27" s="102"/>
      <c r="D27" s="108"/>
      <c r="E27" s="109"/>
      <c r="F27" s="108"/>
      <c r="H27" s="97">
        <v>5</v>
      </c>
      <c r="I27" s="9" t="s">
        <v>125</v>
      </c>
      <c r="J27" s="10" t="s">
        <v>10</v>
      </c>
      <c r="K27" s="111">
        <f>Площ_стълбищна</f>
        <v>26.8</v>
      </c>
    </row>
    <row r="28" spans="1:11" x14ac:dyDescent="0.25">
      <c r="A28" s="113"/>
      <c r="B28" s="2" t="s">
        <v>26</v>
      </c>
      <c r="C28" s="90" t="s">
        <v>10</v>
      </c>
      <c r="D28" s="104">
        <v>40.6</v>
      </c>
      <c r="E28" s="100"/>
      <c r="F28" s="108"/>
      <c r="G28" s="20"/>
      <c r="H28" s="97">
        <v>6</v>
      </c>
      <c r="I28" s="9" t="s">
        <v>126</v>
      </c>
      <c r="J28" s="10" t="s">
        <v>10</v>
      </c>
      <c r="K28" s="112">
        <f>D54</f>
        <v>2.5</v>
      </c>
    </row>
    <row r="29" spans="1:11" s="6" customFormat="1" x14ac:dyDescent="0.25">
      <c r="A29" s="113"/>
      <c r="B29" s="2" t="s">
        <v>127</v>
      </c>
      <c r="C29" s="90" t="s">
        <v>10</v>
      </c>
      <c r="D29" s="104">
        <v>20.56</v>
      </c>
      <c r="E29" s="100"/>
      <c r="F29" s="108"/>
      <c r="G29" s="11"/>
      <c r="H29" s="110">
        <v>7</v>
      </c>
      <c r="I29" s="9" t="s">
        <v>146</v>
      </c>
      <c r="J29" s="90" t="s">
        <v>4</v>
      </c>
      <c r="K29" s="112">
        <f>Покрив_дължина_контур + Покрив_дължина_козирка_контур</f>
        <v>182</v>
      </c>
    </row>
    <row r="30" spans="1:11" s="6" customFormat="1" x14ac:dyDescent="0.25">
      <c r="A30" s="113"/>
      <c r="B30" s="2" t="s">
        <v>77</v>
      </c>
      <c r="C30" s="90" t="s">
        <v>10</v>
      </c>
      <c r="D30" s="104">
        <v>11.5</v>
      </c>
      <c r="E30" s="100"/>
      <c r="F30" s="108"/>
      <c r="G30" s="20"/>
      <c r="H30" s="114"/>
      <c r="I30" s="115"/>
      <c r="J30" s="116"/>
      <c r="K30" s="117"/>
    </row>
    <row r="31" spans="1:11" ht="10.15" customHeight="1" x14ac:dyDescent="0.25">
      <c r="A31" s="102"/>
      <c r="B31" s="107"/>
      <c r="C31" s="102"/>
      <c r="D31" s="108"/>
      <c r="E31" s="109"/>
      <c r="F31" s="108"/>
    </row>
    <row r="32" spans="1:11" x14ac:dyDescent="0.25">
      <c r="A32" s="212" t="s">
        <v>109</v>
      </c>
      <c r="B32" s="213"/>
      <c r="C32" s="213"/>
      <c r="D32" s="213"/>
      <c r="E32" s="213"/>
      <c r="F32" s="214"/>
    </row>
    <row r="33" spans="1:10" ht="15.6" customHeight="1" x14ac:dyDescent="0.25">
      <c r="A33" s="99"/>
      <c r="B33" s="8" t="s">
        <v>18</v>
      </c>
      <c r="C33" s="4" t="s">
        <v>10</v>
      </c>
      <c r="D33" s="89">
        <f>D34+D35</f>
        <v>304.3</v>
      </c>
      <c r="E33" s="100"/>
      <c r="F33" s="108"/>
    </row>
    <row r="34" spans="1:10" x14ac:dyDescent="0.25">
      <c r="A34" s="102">
        <v>1</v>
      </c>
      <c r="B34" s="2" t="s">
        <v>128</v>
      </c>
      <c r="C34" s="90" t="s">
        <v>10</v>
      </c>
      <c r="D34" s="104">
        <v>75.900000000000006</v>
      </c>
      <c r="E34" s="100"/>
      <c r="F34" s="108"/>
    </row>
    <row r="35" spans="1:10" x14ac:dyDescent="0.25">
      <c r="A35" s="102"/>
      <c r="B35" s="8" t="s">
        <v>129</v>
      </c>
      <c r="C35" s="90" t="s">
        <v>10</v>
      </c>
      <c r="D35" s="23">
        <f>SUM(D36:D38)</f>
        <v>228.4</v>
      </c>
      <c r="E35" s="100"/>
      <c r="F35" s="108"/>
    </row>
    <row r="36" spans="1:10" x14ac:dyDescent="0.25">
      <c r="A36" s="118" t="s">
        <v>130</v>
      </c>
      <c r="B36" s="119" t="str">
        <f>"-PVC дограма"</f>
        <v>-PVC дограма</v>
      </c>
      <c r="C36" s="10" t="s">
        <v>10</v>
      </c>
      <c r="D36" s="104">
        <v>206.26</v>
      </c>
      <c r="E36" s="100"/>
      <c r="F36" s="108"/>
    </row>
    <row r="37" spans="1:10" x14ac:dyDescent="0.25">
      <c r="A37" s="118" t="s">
        <v>131</v>
      </c>
      <c r="B37" s="119" t="str">
        <f>"-Входни врати"</f>
        <v>-Входни врати</v>
      </c>
      <c r="C37" s="10" t="s">
        <v>10</v>
      </c>
      <c r="D37" s="104">
        <v>9.9</v>
      </c>
      <c r="E37" s="100"/>
      <c r="F37" s="108"/>
    </row>
    <row r="38" spans="1:10" x14ac:dyDescent="0.25">
      <c r="A38" s="118" t="s">
        <v>132</v>
      </c>
      <c r="B38" s="119" t="str">
        <f>"- дограма по цокъл"</f>
        <v>- дограма по цокъл</v>
      </c>
      <c r="C38" s="10" t="s">
        <v>10</v>
      </c>
      <c r="D38" s="104">
        <v>12.24</v>
      </c>
      <c r="E38" s="100"/>
      <c r="F38" s="108"/>
    </row>
    <row r="39" spans="1:10" ht="10.15" customHeight="1" x14ac:dyDescent="0.25">
      <c r="A39" s="102"/>
      <c r="B39" s="107"/>
      <c r="C39" s="102"/>
      <c r="D39" s="108"/>
      <c r="E39" s="109"/>
      <c r="F39" s="108"/>
    </row>
    <row r="40" spans="1:10" ht="15.6" customHeight="1" x14ac:dyDescent="0.25">
      <c r="A40" s="113">
        <v>3</v>
      </c>
      <c r="B40" s="9" t="s">
        <v>117</v>
      </c>
      <c r="C40" s="10" t="s">
        <v>4</v>
      </c>
      <c r="D40" s="104">
        <v>161.15</v>
      </c>
      <c r="E40" s="100"/>
      <c r="F40" s="108"/>
      <c r="G40" s="11"/>
    </row>
    <row r="41" spans="1:10" ht="15.6" customHeight="1" x14ac:dyDescent="0.25">
      <c r="A41" s="113"/>
      <c r="B41" s="2" t="s">
        <v>24</v>
      </c>
      <c r="C41" s="90" t="s">
        <v>4</v>
      </c>
      <c r="D41" s="120">
        <v>683.5</v>
      </c>
      <c r="E41" s="103">
        <v>0</v>
      </c>
      <c r="F41" s="108"/>
      <c r="G41" s="20"/>
    </row>
    <row r="42" spans="1:10" s="6" customFormat="1" ht="15.6" customHeight="1" x14ac:dyDescent="0.25">
      <c r="A42" s="113"/>
      <c r="B42" s="2" t="s">
        <v>25</v>
      </c>
      <c r="C42" s="90" t="s">
        <v>4</v>
      </c>
      <c r="D42" s="120">
        <v>536.5</v>
      </c>
      <c r="E42" s="103">
        <v>0</v>
      </c>
      <c r="F42" s="108"/>
      <c r="G42" s="20"/>
      <c r="J42" s="91"/>
    </row>
    <row r="43" spans="1:10" ht="10.15" customHeight="1" x14ac:dyDescent="0.25">
      <c r="A43" s="102"/>
      <c r="B43" s="107"/>
      <c r="C43" s="102"/>
      <c r="D43" s="108"/>
      <c r="E43" s="109"/>
      <c r="F43" s="108"/>
    </row>
    <row r="44" spans="1:10" ht="15.6" customHeight="1" x14ac:dyDescent="0.25">
      <c r="A44" s="212" t="s">
        <v>123</v>
      </c>
      <c r="B44" s="213"/>
      <c r="C44" s="213"/>
      <c r="D44" s="213"/>
      <c r="E44" s="213"/>
      <c r="F44" s="214"/>
    </row>
    <row r="45" spans="1:10" ht="15.6" customHeight="1" x14ac:dyDescent="0.25">
      <c r="A45" s="127"/>
      <c r="B45" s="128"/>
      <c r="C45" s="128"/>
      <c r="D45" s="128"/>
      <c r="E45" s="128"/>
      <c r="F45" s="129"/>
    </row>
    <row r="46" spans="1:10" ht="31.5" x14ac:dyDescent="0.25">
      <c r="A46" s="102">
        <v>1</v>
      </c>
      <c r="B46" s="121" t="s">
        <v>141</v>
      </c>
      <c r="C46" s="10" t="s">
        <v>10</v>
      </c>
      <c r="D46" s="104">
        <v>375</v>
      </c>
      <c r="E46" s="109"/>
      <c r="F46" s="108"/>
      <c r="J46" s="126"/>
    </row>
    <row r="47" spans="1:10" ht="31.5" x14ac:dyDescent="0.25">
      <c r="A47" s="102"/>
      <c r="B47" s="121" t="s">
        <v>142</v>
      </c>
      <c r="C47" s="10" t="s">
        <v>10</v>
      </c>
      <c r="D47" s="104">
        <v>272.5</v>
      </c>
      <c r="E47" s="109"/>
      <c r="F47" s="108"/>
    </row>
    <row r="48" spans="1:10" x14ac:dyDescent="0.25">
      <c r="A48" s="102"/>
      <c r="B48" s="121" t="s">
        <v>138</v>
      </c>
      <c r="C48" s="10" t="s">
        <v>10</v>
      </c>
      <c r="D48" s="104">
        <v>81</v>
      </c>
      <c r="E48" s="109"/>
      <c r="F48" s="108"/>
      <c r="J48" s="126"/>
    </row>
    <row r="49" spans="1:11" ht="31.5" x14ac:dyDescent="0.25">
      <c r="A49" s="102">
        <v>2</v>
      </c>
      <c r="B49" s="121" t="s">
        <v>137</v>
      </c>
      <c r="C49" s="10" t="s">
        <v>10</v>
      </c>
      <c r="D49" s="104">
        <v>26.8</v>
      </c>
      <c r="E49" s="109"/>
      <c r="F49" s="108"/>
      <c r="J49" s="126"/>
    </row>
    <row r="50" spans="1:11" ht="31.5" x14ac:dyDescent="0.25">
      <c r="A50" s="102">
        <v>3</v>
      </c>
      <c r="B50" s="121" t="s">
        <v>145</v>
      </c>
      <c r="C50" s="90" t="s">
        <v>4</v>
      </c>
      <c r="D50" s="104">
        <v>88.4</v>
      </c>
      <c r="E50" s="109"/>
      <c r="F50" s="108"/>
    </row>
    <row r="51" spans="1:11" x14ac:dyDescent="0.25">
      <c r="A51" s="102"/>
      <c r="B51" s="121" t="s">
        <v>140</v>
      </c>
      <c r="C51" s="90" t="s">
        <v>4</v>
      </c>
      <c r="D51" s="104">
        <v>93.6</v>
      </c>
      <c r="E51" s="109"/>
      <c r="F51" s="108"/>
    </row>
    <row r="52" spans="1:11" x14ac:dyDescent="0.25">
      <c r="A52" s="102"/>
      <c r="B52" s="121" t="s">
        <v>143</v>
      </c>
      <c r="C52" s="90" t="s">
        <v>10</v>
      </c>
      <c r="D52" s="104">
        <v>12.75</v>
      </c>
      <c r="E52" s="109"/>
      <c r="F52" s="108"/>
      <c r="J52" s="126"/>
    </row>
    <row r="53" spans="1:11" ht="31.5" x14ac:dyDescent="0.25">
      <c r="A53" s="102">
        <v>4</v>
      </c>
      <c r="B53" s="121" t="s">
        <v>133</v>
      </c>
      <c r="C53" s="90" t="s">
        <v>4</v>
      </c>
      <c r="D53" s="104">
        <v>78.5</v>
      </c>
      <c r="E53" s="109"/>
      <c r="F53" s="108"/>
      <c r="J53" s="126"/>
    </row>
    <row r="54" spans="1:11" x14ac:dyDescent="0.25">
      <c r="A54" s="102">
        <v>5</v>
      </c>
      <c r="B54" s="121" t="s">
        <v>134</v>
      </c>
      <c r="C54" s="10" t="s">
        <v>10</v>
      </c>
      <c r="D54" s="104">
        <v>2.5</v>
      </c>
      <c r="E54" s="109"/>
      <c r="F54" s="108"/>
    </row>
    <row r="55" spans="1:11" ht="10.15" customHeight="1" x14ac:dyDescent="0.25">
      <c r="A55" s="102"/>
      <c r="B55" s="107"/>
      <c r="C55" s="102"/>
      <c r="D55" s="108"/>
      <c r="E55" s="109"/>
      <c r="F55" s="108"/>
    </row>
    <row r="56" spans="1:11" ht="15.6" customHeight="1" x14ac:dyDescent="0.25">
      <c r="A56" s="212" t="s">
        <v>120</v>
      </c>
      <c r="B56" s="213"/>
      <c r="C56" s="213"/>
      <c r="D56" s="213"/>
      <c r="E56" s="213"/>
      <c r="F56" s="214"/>
    </row>
    <row r="57" spans="1:11" x14ac:dyDescent="0.25">
      <c r="A57" s="21">
        <v>1</v>
      </c>
      <c r="B57" s="121" t="s">
        <v>135</v>
      </c>
      <c r="C57" s="10" t="s">
        <v>10</v>
      </c>
      <c r="D57" s="104">
        <v>252.5</v>
      </c>
      <c r="E57" s="103">
        <v>0</v>
      </c>
      <c r="F57" s="108"/>
    </row>
    <row r="58" spans="1:11" s="125" customFormat="1" x14ac:dyDescent="0.25">
      <c r="A58" s="90">
        <v>2</v>
      </c>
      <c r="B58" s="3" t="s">
        <v>136</v>
      </c>
      <c r="C58" s="10" t="s">
        <v>10</v>
      </c>
      <c r="D58" s="13">
        <f>F58*E58</f>
        <v>157.44</v>
      </c>
      <c r="E58" s="103">
        <v>78.72</v>
      </c>
      <c r="F58" s="104">
        <v>2</v>
      </c>
      <c r="G58" s="122"/>
      <c r="H58" s="6"/>
      <c r="I58" s="6"/>
      <c r="J58" s="91"/>
      <c r="K58" s="6"/>
    </row>
    <row r="59" spans="1:11" ht="10.15" customHeight="1" x14ac:dyDescent="0.25">
      <c r="A59" s="102"/>
      <c r="B59" s="107"/>
      <c r="C59" s="102"/>
      <c r="D59" s="108"/>
      <c r="E59" s="109"/>
      <c r="F59" s="108"/>
      <c r="H59" s="123"/>
      <c r="I59" s="123"/>
      <c r="J59" s="124"/>
      <c r="K59" s="123"/>
    </row>
  </sheetData>
  <autoFilter ref="A1:F71"/>
  <mergeCells count="4">
    <mergeCell ref="A2:F2"/>
    <mergeCell ref="A32:F32"/>
    <mergeCell ref="A44:F44"/>
    <mergeCell ref="A56:F56"/>
  </mergeCells>
  <pageMargins left="0.7" right="0.7" top="0.75" bottom="0.75" header="0.3" footer="0.3"/>
  <pageSetup paperSize="9" scale="81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26"/>
  <sheetViews>
    <sheetView workbookViewId="0">
      <selection activeCell="B9" sqref="B9"/>
    </sheetView>
  </sheetViews>
  <sheetFormatPr defaultColWidth="9.140625" defaultRowHeight="15.75" x14ac:dyDescent="0.25"/>
  <cols>
    <col min="1" max="1" width="8.28515625" style="24" bestFit="1" customWidth="1"/>
    <col min="2" max="2" width="9.140625" style="24"/>
    <col min="3" max="3" width="3.28515625" style="24" bestFit="1" customWidth="1"/>
    <col min="4" max="4" width="5" style="24" bestFit="1" customWidth="1"/>
    <col min="5" max="5" width="4.42578125" style="24" bestFit="1" customWidth="1"/>
    <col min="6" max="6" width="6.7109375" style="24" bestFit="1" customWidth="1"/>
    <col min="7" max="7" width="9.42578125" style="24" bestFit="1" customWidth="1"/>
    <col min="8" max="8" width="10.140625" style="24" bestFit="1" customWidth="1"/>
    <col min="9" max="9" width="7.28515625" style="25" bestFit="1" customWidth="1"/>
    <col min="10" max="10" width="7.28515625" style="25" customWidth="1"/>
    <col min="11" max="11" width="8.28515625" style="15" bestFit="1" customWidth="1"/>
    <col min="12" max="12" width="8.85546875" style="24" bestFit="1" customWidth="1"/>
    <col min="13" max="13" width="3.28515625" style="24" bestFit="1" customWidth="1"/>
    <col min="14" max="14" width="5" style="24" bestFit="1" customWidth="1"/>
    <col min="15" max="15" width="4.42578125" style="24" bestFit="1" customWidth="1"/>
    <col min="16" max="16" width="5.85546875" style="24" bestFit="1" customWidth="1"/>
    <col min="17" max="17" width="9.42578125" style="24" bestFit="1" customWidth="1"/>
    <col min="18" max="18" width="10.140625" style="24" bestFit="1" customWidth="1"/>
    <col min="19" max="19" width="7.28515625" style="24" bestFit="1" customWidth="1"/>
    <col min="20" max="16384" width="9.140625" style="24"/>
  </cols>
  <sheetData>
    <row r="1" spans="1:20" x14ac:dyDescent="0.25">
      <c r="A1" s="54" t="s">
        <v>39</v>
      </c>
      <c r="B1" s="15" t="s">
        <v>30</v>
      </c>
      <c r="C1" s="25" t="s">
        <v>80</v>
      </c>
      <c r="D1" s="15" t="s">
        <v>78</v>
      </c>
      <c r="E1" s="15" t="s">
        <v>79</v>
      </c>
      <c r="F1" s="15" t="s">
        <v>36</v>
      </c>
      <c r="G1" s="15" t="s">
        <v>37</v>
      </c>
      <c r="H1" s="25" t="s">
        <v>38</v>
      </c>
      <c r="I1" s="15" t="s">
        <v>46</v>
      </c>
      <c r="J1" s="15"/>
      <c r="K1" s="54" t="s">
        <v>40</v>
      </c>
      <c r="L1" s="15" t="s">
        <v>30</v>
      </c>
      <c r="M1" s="25" t="s">
        <v>80</v>
      </c>
      <c r="N1" s="15" t="s">
        <v>78</v>
      </c>
      <c r="O1" s="15" t="s">
        <v>79</v>
      </c>
      <c r="P1" s="15" t="s">
        <v>36</v>
      </c>
      <c r="Q1" s="15" t="s">
        <v>37</v>
      </c>
      <c r="R1" s="25" t="s">
        <v>38</v>
      </c>
      <c r="S1" s="15" t="s">
        <v>46</v>
      </c>
    </row>
    <row r="2" spans="1:20" x14ac:dyDescent="0.25">
      <c r="A2" s="28" t="s">
        <v>31</v>
      </c>
      <c r="B2" s="78" t="s">
        <v>59</v>
      </c>
      <c r="C2" s="40">
        <v>5</v>
      </c>
      <c r="D2" s="55">
        <v>60</v>
      </c>
      <c r="E2" s="55">
        <v>60</v>
      </c>
      <c r="F2" s="14">
        <f>D2</f>
        <v>60</v>
      </c>
      <c r="G2" s="14">
        <f>2*(D2+E2)*C2</f>
        <v>1200</v>
      </c>
      <c r="H2" s="14">
        <f>2*(D2+E2)*C2</f>
        <v>1200</v>
      </c>
      <c r="I2" s="52">
        <f>C2*D2*E2/10000</f>
        <v>1.8</v>
      </c>
      <c r="J2" s="38"/>
      <c r="K2" s="79" t="s">
        <v>31</v>
      </c>
      <c r="L2" s="78" t="s">
        <v>59</v>
      </c>
      <c r="M2" s="80">
        <v>5</v>
      </c>
      <c r="N2" s="81">
        <v>60</v>
      </c>
      <c r="O2" s="81">
        <v>60</v>
      </c>
      <c r="P2" s="81">
        <f>N2</f>
        <v>60</v>
      </c>
      <c r="Q2" s="82">
        <f>2*(N2+O2)*M2</f>
        <v>1200</v>
      </c>
      <c r="R2" s="80">
        <f t="shared" ref="R2:R21" si="0">2*(N2+O2)*M2</f>
        <v>1200</v>
      </c>
      <c r="S2" s="83">
        <f t="shared" ref="S2:S21" si="1">M2*N2*O2/10000</f>
        <v>1.8</v>
      </c>
      <c r="T2" s="24" t="s">
        <v>83</v>
      </c>
    </row>
    <row r="3" spans="1:20" x14ac:dyDescent="0.25">
      <c r="A3" s="84" t="s">
        <v>31</v>
      </c>
      <c r="B3" s="85" t="s">
        <v>87</v>
      </c>
      <c r="C3" s="86">
        <v>4</v>
      </c>
      <c r="D3" s="86">
        <v>100</v>
      </c>
      <c r="E3" s="86">
        <v>260</v>
      </c>
      <c r="F3" s="86">
        <v>0</v>
      </c>
      <c r="G3" s="86"/>
      <c r="H3" s="86">
        <f>2*(D3+E3)*C3</f>
        <v>2880</v>
      </c>
      <c r="I3" s="87">
        <f>C3*D3*E3/10000</f>
        <v>10.4</v>
      </c>
      <c r="J3" s="38"/>
      <c r="K3" s="28" t="s">
        <v>31</v>
      </c>
      <c r="L3" s="68" t="s">
        <v>47</v>
      </c>
      <c r="M3" s="30"/>
      <c r="N3" s="56"/>
      <c r="O3" s="56"/>
      <c r="P3" s="56">
        <f>N3</f>
        <v>0</v>
      </c>
      <c r="Q3" s="14"/>
      <c r="R3" s="14">
        <f t="shared" si="0"/>
        <v>0</v>
      </c>
      <c r="S3" s="38">
        <f t="shared" si="1"/>
        <v>0</v>
      </c>
    </row>
    <row r="4" spans="1:20" x14ac:dyDescent="0.25">
      <c r="A4" s="84" t="s">
        <v>31</v>
      </c>
      <c r="B4" s="85" t="s">
        <v>85</v>
      </c>
      <c r="C4" s="86">
        <v>9</v>
      </c>
      <c r="D4" s="86">
        <v>130</v>
      </c>
      <c r="E4" s="86">
        <v>260</v>
      </c>
      <c r="F4" s="86">
        <f>D4</f>
        <v>130</v>
      </c>
      <c r="G4" s="86"/>
      <c r="H4" s="86">
        <f t="shared" ref="H4:H13" si="2">2*(D4+E4)*C4</f>
        <v>7020</v>
      </c>
      <c r="I4" s="87">
        <f t="shared" ref="I4:I15" si="3">C4*D4*E4/10000</f>
        <v>30.42</v>
      </c>
      <c r="J4" s="35"/>
      <c r="K4" s="53" t="s">
        <v>31</v>
      </c>
      <c r="L4" s="71" t="s">
        <v>47</v>
      </c>
      <c r="M4" s="40"/>
      <c r="N4" s="55"/>
      <c r="O4" s="55"/>
      <c r="P4" s="55">
        <f>N4</f>
        <v>0</v>
      </c>
      <c r="Q4" s="42">
        <f>2*(N4+O4)*M4</f>
        <v>0</v>
      </c>
      <c r="R4" s="40">
        <f t="shared" si="0"/>
        <v>0</v>
      </c>
      <c r="S4" s="35">
        <f t="shared" si="1"/>
        <v>0</v>
      </c>
    </row>
    <row r="5" spans="1:20" x14ac:dyDescent="0.25">
      <c r="A5" s="84" t="s">
        <v>31</v>
      </c>
      <c r="B5" s="85" t="s">
        <v>86</v>
      </c>
      <c r="C5" s="86">
        <v>2</v>
      </c>
      <c r="D5" s="86">
        <v>140</v>
      </c>
      <c r="E5" s="86">
        <v>260</v>
      </c>
      <c r="F5" s="86">
        <f>D5</f>
        <v>140</v>
      </c>
      <c r="G5" s="86"/>
      <c r="H5" s="86">
        <f t="shared" si="2"/>
        <v>1600</v>
      </c>
      <c r="I5" s="87">
        <f t="shared" si="3"/>
        <v>7.28</v>
      </c>
      <c r="J5" s="35"/>
      <c r="K5" s="28" t="s">
        <v>31</v>
      </c>
      <c r="L5" s="68" t="s">
        <v>43</v>
      </c>
      <c r="M5" s="30"/>
      <c r="N5" s="56"/>
      <c r="O5" s="56"/>
      <c r="P5" s="56">
        <v>0</v>
      </c>
      <c r="Q5" s="14"/>
      <c r="R5" s="14">
        <f t="shared" si="0"/>
        <v>0</v>
      </c>
      <c r="S5" s="38">
        <f t="shared" si="1"/>
        <v>0</v>
      </c>
    </row>
    <row r="6" spans="1:20" x14ac:dyDescent="0.25">
      <c r="A6" s="84" t="s">
        <v>31</v>
      </c>
      <c r="B6" s="85" t="s">
        <v>84</v>
      </c>
      <c r="C6" s="86">
        <v>2</v>
      </c>
      <c r="D6" s="86">
        <v>150</v>
      </c>
      <c r="E6" s="86">
        <v>260</v>
      </c>
      <c r="F6" s="86">
        <f>D6</f>
        <v>150</v>
      </c>
      <c r="G6" s="86"/>
      <c r="H6" s="86">
        <f>2*(D6+E6)*C6</f>
        <v>1640</v>
      </c>
      <c r="I6" s="87">
        <f>C6*D6*E6/10000</f>
        <v>7.8</v>
      </c>
      <c r="J6" s="38"/>
      <c r="K6" s="28" t="s">
        <v>31</v>
      </c>
      <c r="L6" s="68" t="s">
        <v>44</v>
      </c>
      <c r="M6" s="58"/>
      <c r="N6" s="47"/>
      <c r="O6" s="47"/>
      <c r="P6" s="47">
        <f>N6</f>
        <v>0</v>
      </c>
      <c r="Q6" s="58"/>
      <c r="R6" s="58">
        <f t="shared" si="0"/>
        <v>0</v>
      </c>
      <c r="S6" s="38">
        <f t="shared" si="1"/>
        <v>0</v>
      </c>
    </row>
    <row r="7" spans="1:20" x14ac:dyDescent="0.25">
      <c r="A7" s="79" t="s">
        <v>31</v>
      </c>
      <c r="B7" s="78" t="s">
        <v>90</v>
      </c>
      <c r="C7" s="80">
        <v>1</v>
      </c>
      <c r="D7" s="81">
        <v>235</v>
      </c>
      <c r="E7" s="81">
        <v>150</v>
      </c>
      <c r="F7" s="80">
        <f>D7*C7</f>
        <v>235</v>
      </c>
      <c r="G7" s="80">
        <f>2*(D7+E7)*C7</f>
        <v>770</v>
      </c>
      <c r="H7" s="80">
        <f t="shared" si="2"/>
        <v>770</v>
      </c>
      <c r="I7" s="88">
        <f t="shared" si="3"/>
        <v>3.5249999999999999</v>
      </c>
      <c r="J7" s="35"/>
      <c r="K7" s="53" t="s">
        <v>31</v>
      </c>
      <c r="L7" s="69" t="s">
        <v>44</v>
      </c>
      <c r="M7" s="40"/>
      <c r="N7" s="55"/>
      <c r="O7" s="55"/>
      <c r="P7" s="55">
        <f>N7</f>
        <v>0</v>
      </c>
      <c r="Q7" s="40">
        <f>2*(N7+O7)*M7</f>
        <v>0</v>
      </c>
      <c r="R7" s="40">
        <f t="shared" si="0"/>
        <v>0</v>
      </c>
      <c r="S7" s="35">
        <f t="shared" si="1"/>
        <v>0</v>
      </c>
    </row>
    <row r="8" spans="1:20" x14ac:dyDescent="0.25">
      <c r="A8" s="84" t="s">
        <v>31</v>
      </c>
      <c r="B8" s="85" t="s">
        <v>90</v>
      </c>
      <c r="C8" s="86">
        <v>3</v>
      </c>
      <c r="D8" s="86">
        <v>235</v>
      </c>
      <c r="E8" s="86">
        <v>150</v>
      </c>
      <c r="F8" s="86">
        <f>D8</f>
        <v>235</v>
      </c>
      <c r="G8" s="86"/>
      <c r="H8" s="86">
        <f>2*(D8+E8)*C8</f>
        <v>2310</v>
      </c>
      <c r="I8" s="87">
        <f>C8*D8*E8/10000</f>
        <v>10.574999999999999</v>
      </c>
      <c r="J8" s="38"/>
      <c r="K8" s="53" t="s">
        <v>31</v>
      </c>
      <c r="L8" s="69" t="s">
        <v>43</v>
      </c>
      <c r="M8" s="40"/>
      <c r="N8" s="55"/>
      <c r="O8" s="55"/>
      <c r="P8" s="55">
        <v>0</v>
      </c>
      <c r="Q8" s="40">
        <f>2*(N8+O8)*M8</f>
        <v>0</v>
      </c>
      <c r="R8" s="40">
        <f t="shared" si="0"/>
        <v>0</v>
      </c>
      <c r="S8" s="35">
        <f t="shared" si="1"/>
        <v>0</v>
      </c>
    </row>
    <row r="9" spans="1:20" x14ac:dyDescent="0.25">
      <c r="A9" s="84" t="s">
        <v>31</v>
      </c>
      <c r="B9" s="85" t="s">
        <v>89</v>
      </c>
      <c r="C9" s="86">
        <v>1</v>
      </c>
      <c r="D9" s="86">
        <v>250</v>
      </c>
      <c r="E9" s="86">
        <v>150</v>
      </c>
      <c r="F9" s="86">
        <f>D9</f>
        <v>250</v>
      </c>
      <c r="G9" s="86"/>
      <c r="H9" s="86">
        <f t="shared" si="2"/>
        <v>800</v>
      </c>
      <c r="I9" s="87">
        <f t="shared" si="3"/>
        <v>3.75</v>
      </c>
      <c r="J9" s="35"/>
      <c r="K9" s="53" t="s">
        <v>31</v>
      </c>
      <c r="L9" s="69" t="s">
        <v>50</v>
      </c>
      <c r="M9" s="40"/>
      <c r="N9" s="55"/>
      <c r="O9" s="55"/>
      <c r="P9" s="55">
        <f>N9</f>
        <v>0</v>
      </c>
      <c r="Q9" s="40">
        <f>2*(N9+O9)*M9</f>
        <v>0</v>
      </c>
      <c r="R9" s="40">
        <f t="shared" si="0"/>
        <v>0</v>
      </c>
      <c r="S9" s="35">
        <f t="shared" si="1"/>
        <v>0</v>
      </c>
    </row>
    <row r="10" spans="1:20" x14ac:dyDescent="0.25">
      <c r="A10" s="79" t="s">
        <v>31</v>
      </c>
      <c r="B10" s="78" t="s">
        <v>93</v>
      </c>
      <c r="C10" s="80">
        <v>1</v>
      </c>
      <c r="D10" s="81">
        <v>400</v>
      </c>
      <c r="E10" s="81">
        <v>180</v>
      </c>
      <c r="F10" s="80">
        <f>D10</f>
        <v>400</v>
      </c>
      <c r="G10" s="80">
        <f>2*(D10+E10)*C10</f>
        <v>1160</v>
      </c>
      <c r="H10" s="80">
        <f t="shared" si="2"/>
        <v>1160</v>
      </c>
      <c r="I10" s="88">
        <f t="shared" si="3"/>
        <v>7.2</v>
      </c>
      <c r="J10" s="35"/>
      <c r="K10" s="47" t="s">
        <v>31</v>
      </c>
      <c r="L10" s="68" t="s">
        <v>51</v>
      </c>
      <c r="M10" s="58"/>
      <c r="N10" s="47"/>
      <c r="O10" s="47"/>
      <c r="P10" s="47">
        <f>N10</f>
        <v>0</v>
      </c>
      <c r="Q10" s="58"/>
      <c r="R10" s="58">
        <f t="shared" si="0"/>
        <v>0</v>
      </c>
      <c r="S10" s="38">
        <f t="shared" si="1"/>
        <v>0</v>
      </c>
    </row>
    <row r="11" spans="1:20" x14ac:dyDescent="0.25">
      <c r="A11" s="79" t="s">
        <v>31</v>
      </c>
      <c r="B11" s="78" t="s">
        <v>94</v>
      </c>
      <c r="C11" s="80">
        <v>2</v>
      </c>
      <c r="D11" s="81">
        <v>430</v>
      </c>
      <c r="E11" s="81">
        <v>180</v>
      </c>
      <c r="F11" s="80">
        <f>D11</f>
        <v>430</v>
      </c>
      <c r="G11" s="80">
        <f>2*(D11+E11)*C11</f>
        <v>2440</v>
      </c>
      <c r="H11" s="80">
        <f>2*(D11+E11)*C11</f>
        <v>2440</v>
      </c>
      <c r="I11" s="88">
        <f>C11*D11*E11/10000</f>
        <v>15.48</v>
      </c>
      <c r="J11" s="38"/>
      <c r="K11" s="39" t="s">
        <v>31</v>
      </c>
      <c r="L11" s="69" t="s">
        <v>51</v>
      </c>
      <c r="M11" s="40"/>
      <c r="N11" s="57"/>
      <c r="O11" s="57"/>
      <c r="P11" s="55">
        <f>N11</f>
        <v>0</v>
      </c>
      <c r="Q11" s="40">
        <f>2*(N11+O11)*M11</f>
        <v>0</v>
      </c>
      <c r="R11" s="40">
        <f t="shared" si="0"/>
        <v>0</v>
      </c>
      <c r="S11" s="35">
        <f t="shared" si="1"/>
        <v>0</v>
      </c>
    </row>
    <row r="12" spans="1:20" x14ac:dyDescent="0.25">
      <c r="A12" s="79" t="s">
        <v>31</v>
      </c>
      <c r="B12" s="78" t="s">
        <v>95</v>
      </c>
      <c r="C12" s="80">
        <v>1</v>
      </c>
      <c r="D12" s="81">
        <v>85</v>
      </c>
      <c r="E12" s="81">
        <v>180</v>
      </c>
      <c r="F12" s="80">
        <v>0</v>
      </c>
      <c r="G12" s="80">
        <f>2*(D12+E12)*C12</f>
        <v>530</v>
      </c>
      <c r="H12" s="80">
        <f>2*(D12+E12)*C12</f>
        <v>530</v>
      </c>
      <c r="I12" s="88">
        <f>C12*D12*E12/10000</f>
        <v>1.53</v>
      </c>
      <c r="J12" s="35"/>
      <c r="K12" s="29" t="s">
        <v>31</v>
      </c>
      <c r="L12" s="72" t="s">
        <v>52</v>
      </c>
      <c r="M12" s="30"/>
      <c r="N12" s="47"/>
      <c r="O12" s="47"/>
      <c r="P12" s="47">
        <f>N12</f>
        <v>0</v>
      </c>
      <c r="Q12" s="58"/>
      <c r="R12" s="58">
        <f t="shared" si="0"/>
        <v>0</v>
      </c>
      <c r="S12" s="38">
        <f t="shared" si="1"/>
        <v>0</v>
      </c>
    </row>
    <row r="13" spans="1:20" x14ac:dyDescent="0.25">
      <c r="A13" s="79" t="s">
        <v>31</v>
      </c>
      <c r="B13" s="78" t="s">
        <v>91</v>
      </c>
      <c r="C13" s="80">
        <v>1</v>
      </c>
      <c r="D13" s="81">
        <v>85</v>
      </c>
      <c r="E13" s="81">
        <v>200</v>
      </c>
      <c r="F13" s="80">
        <v>0</v>
      </c>
      <c r="G13" s="80">
        <f>2*(D13+E13)*C13</f>
        <v>570</v>
      </c>
      <c r="H13" s="80">
        <f t="shared" si="2"/>
        <v>570</v>
      </c>
      <c r="I13" s="88">
        <f t="shared" si="3"/>
        <v>1.7</v>
      </c>
      <c r="J13" s="38"/>
      <c r="K13" s="39" t="s">
        <v>31</v>
      </c>
      <c r="L13" s="70" t="s">
        <v>49</v>
      </c>
      <c r="M13" s="40"/>
      <c r="N13" s="57"/>
      <c r="O13" s="57"/>
      <c r="P13" s="55">
        <f>N13</f>
        <v>0</v>
      </c>
      <c r="Q13" s="40">
        <f>2*(N13+O13)*M13</f>
        <v>0</v>
      </c>
      <c r="R13" s="40">
        <f t="shared" si="0"/>
        <v>0</v>
      </c>
      <c r="S13" s="35">
        <f t="shared" si="1"/>
        <v>0</v>
      </c>
    </row>
    <row r="14" spans="1:20" x14ac:dyDescent="0.25">
      <c r="A14" s="84" t="s">
        <v>31</v>
      </c>
      <c r="B14" s="85" t="s">
        <v>92</v>
      </c>
      <c r="C14" s="215">
        <v>5</v>
      </c>
      <c r="D14" s="86">
        <v>180</v>
      </c>
      <c r="E14" s="86">
        <v>145</v>
      </c>
      <c r="F14" s="86">
        <f>D14*C14</f>
        <v>900</v>
      </c>
      <c r="G14" s="86"/>
      <c r="H14" s="86">
        <f>2*(D14+E14)*C14</f>
        <v>3250</v>
      </c>
      <c r="I14" s="87">
        <f>C14*((D14*E14)+(D15*E15))/10000</f>
        <v>21.69</v>
      </c>
      <c r="J14" s="35"/>
      <c r="K14" s="29" t="s">
        <v>31</v>
      </c>
      <c r="L14" s="68" t="s">
        <v>45</v>
      </c>
      <c r="M14" s="30"/>
      <c r="N14" s="59"/>
      <c r="O14" s="59"/>
      <c r="P14" s="59">
        <f>N14*M14</f>
        <v>0</v>
      </c>
      <c r="Q14" s="14"/>
      <c r="R14" s="60">
        <f t="shared" si="0"/>
        <v>0</v>
      </c>
      <c r="S14" s="38">
        <f t="shared" si="1"/>
        <v>0</v>
      </c>
    </row>
    <row r="15" spans="1:20" x14ac:dyDescent="0.25">
      <c r="A15" s="84" t="s">
        <v>31</v>
      </c>
      <c r="B15" s="85" t="s">
        <v>88</v>
      </c>
      <c r="C15" s="215"/>
      <c r="D15" s="86">
        <v>72</v>
      </c>
      <c r="E15" s="86">
        <v>240</v>
      </c>
      <c r="F15" s="86">
        <f>D15*C15</f>
        <v>0</v>
      </c>
      <c r="G15" s="86"/>
      <c r="H15" s="86"/>
      <c r="I15" s="87">
        <f t="shared" si="3"/>
        <v>0</v>
      </c>
      <c r="J15" s="35"/>
      <c r="K15" s="27" t="s">
        <v>31</v>
      </c>
      <c r="L15" s="68" t="s">
        <v>42</v>
      </c>
      <c r="M15" s="30"/>
      <c r="N15" s="59"/>
      <c r="O15" s="59"/>
      <c r="P15" s="59">
        <f>N15*M15</f>
        <v>0</v>
      </c>
      <c r="Q15" s="14"/>
      <c r="R15" s="60">
        <f t="shared" si="0"/>
        <v>0</v>
      </c>
      <c r="S15" s="38">
        <f t="shared" si="1"/>
        <v>0</v>
      </c>
    </row>
    <row r="16" spans="1:20" x14ac:dyDescent="0.25">
      <c r="A16" s="24" t="s">
        <v>41</v>
      </c>
      <c r="D16" s="15"/>
      <c r="E16" s="15"/>
      <c r="F16" s="15">
        <f>SUM(F2:F15)/100</f>
        <v>29.3</v>
      </c>
      <c r="G16" s="15">
        <f>SUM(G2:G15)/100</f>
        <v>66.7</v>
      </c>
      <c r="H16" s="15">
        <f>SUM(H2:H15)/100</f>
        <v>261.7</v>
      </c>
      <c r="I16" s="33">
        <f>SUM(I2:I15)</f>
        <v>123.15</v>
      </c>
      <c r="J16" s="35"/>
      <c r="K16" s="53" t="s">
        <v>31</v>
      </c>
      <c r="L16" s="69" t="s">
        <v>48</v>
      </c>
      <c r="M16" s="40"/>
      <c r="N16" s="55"/>
      <c r="O16" s="55"/>
      <c r="P16" s="55">
        <f>N16</f>
        <v>0</v>
      </c>
      <c r="Q16" s="40">
        <f t="shared" ref="Q16:Q21" si="4">2*(N16+O16)*M16</f>
        <v>0</v>
      </c>
      <c r="R16" s="40">
        <f t="shared" si="0"/>
        <v>0</v>
      </c>
      <c r="S16" s="35">
        <f t="shared" si="1"/>
        <v>0</v>
      </c>
    </row>
    <row r="17" spans="7:20" x14ac:dyDescent="0.25">
      <c r="J17" s="35"/>
      <c r="K17" s="53" t="s">
        <v>33</v>
      </c>
      <c r="L17" s="69" t="s">
        <v>53</v>
      </c>
      <c r="M17" s="40"/>
      <c r="N17" s="55"/>
      <c r="O17" s="55"/>
      <c r="P17" s="55">
        <f>N17</f>
        <v>0</v>
      </c>
      <c r="Q17" s="40">
        <f t="shared" si="4"/>
        <v>0</v>
      </c>
      <c r="R17" s="40">
        <f t="shared" si="0"/>
        <v>0</v>
      </c>
      <c r="S17" s="35">
        <f t="shared" si="1"/>
        <v>0</v>
      </c>
    </row>
    <row r="18" spans="7:20" x14ac:dyDescent="0.25">
      <c r="H18" s="34" t="s">
        <v>76</v>
      </c>
      <c r="I18" s="36" t="e">
        <f>I4+I5+I7+I10+I13+#REF!+#REF!+I14+#REF!+I15</f>
        <v>#REF!</v>
      </c>
      <c r="J18" s="38"/>
      <c r="K18" s="53" t="s">
        <v>33</v>
      </c>
      <c r="L18" s="69" t="s">
        <v>54</v>
      </c>
      <c r="M18" s="40"/>
      <c r="N18" s="55"/>
      <c r="O18" s="55"/>
      <c r="P18" s="55">
        <f>N18*M18</f>
        <v>0</v>
      </c>
      <c r="Q18" s="40">
        <f t="shared" si="4"/>
        <v>0</v>
      </c>
      <c r="R18" s="40">
        <f t="shared" si="0"/>
        <v>0</v>
      </c>
      <c r="S18" s="35">
        <f t="shared" si="1"/>
        <v>0</v>
      </c>
      <c r="T18" s="24" t="s">
        <v>55</v>
      </c>
    </row>
    <row r="19" spans="7:20" x14ac:dyDescent="0.25">
      <c r="G19" s="62" t="s">
        <v>75</v>
      </c>
      <c r="H19" s="34"/>
      <c r="I19" s="37" t="e">
        <f>I2+I6+I3+I9+#REF!+#REF!</f>
        <v>#REF!</v>
      </c>
      <c r="J19" s="38"/>
      <c r="K19" s="53" t="s">
        <v>33</v>
      </c>
      <c r="L19" s="69" t="s">
        <v>56</v>
      </c>
      <c r="M19" s="40"/>
      <c r="N19" s="55"/>
      <c r="O19" s="55"/>
      <c r="P19" s="55">
        <f>N19*M19</f>
        <v>0</v>
      </c>
      <c r="Q19" s="40">
        <f t="shared" si="4"/>
        <v>0</v>
      </c>
      <c r="R19" s="40">
        <f t="shared" si="0"/>
        <v>0</v>
      </c>
      <c r="S19" s="35">
        <f t="shared" si="1"/>
        <v>0</v>
      </c>
    </row>
    <row r="20" spans="7:20" x14ac:dyDescent="0.25">
      <c r="H20" s="34" t="s">
        <v>82</v>
      </c>
      <c r="I20" s="38" t="e">
        <f>I16-I18-I19</f>
        <v>#REF!</v>
      </c>
      <c r="J20" s="38"/>
      <c r="K20" s="53" t="s">
        <v>31</v>
      </c>
      <c r="L20" s="69" t="s">
        <v>57</v>
      </c>
      <c r="M20" s="40"/>
      <c r="N20" s="55"/>
      <c r="O20" s="55"/>
      <c r="P20" s="55">
        <f>N20*M20</f>
        <v>0</v>
      </c>
      <c r="Q20" s="40">
        <f t="shared" si="4"/>
        <v>0</v>
      </c>
      <c r="R20" s="40">
        <f t="shared" si="0"/>
        <v>0</v>
      </c>
      <c r="S20" s="35">
        <f t="shared" si="1"/>
        <v>0</v>
      </c>
    </row>
    <row r="21" spans="7:20" x14ac:dyDescent="0.25">
      <c r="J21" s="33"/>
      <c r="K21" s="53" t="s">
        <v>33</v>
      </c>
      <c r="L21" s="69" t="s">
        <v>58</v>
      </c>
      <c r="M21" s="40"/>
      <c r="N21" s="55"/>
      <c r="O21" s="55"/>
      <c r="P21" s="55">
        <f>N21*M21</f>
        <v>0</v>
      </c>
      <c r="Q21" s="40">
        <f t="shared" si="4"/>
        <v>0</v>
      </c>
      <c r="R21" s="40">
        <f t="shared" si="0"/>
        <v>0</v>
      </c>
      <c r="S21" s="35">
        <f t="shared" si="1"/>
        <v>0</v>
      </c>
    </row>
    <row r="22" spans="7:20" x14ac:dyDescent="0.25">
      <c r="K22" s="24" t="s">
        <v>41</v>
      </c>
      <c r="N22" s="15"/>
      <c r="O22" s="15"/>
      <c r="P22" s="15">
        <f>SUM(P3:P21)/100</f>
        <v>0</v>
      </c>
      <c r="Q22" s="15">
        <f>SUM(Q3:Q21)/100</f>
        <v>0</v>
      </c>
      <c r="R22" s="15">
        <f>SUM(R3:R21)/100</f>
        <v>0</v>
      </c>
      <c r="S22" s="33">
        <f>SUM(S2:S21)</f>
        <v>1.8</v>
      </c>
    </row>
    <row r="24" spans="7:20" x14ac:dyDescent="0.25">
      <c r="R24" s="34" t="s">
        <v>76</v>
      </c>
      <c r="S24" s="36">
        <f>S20+S16+S13+S11+S9+S8+S7+S4+S2</f>
        <v>1.8</v>
      </c>
    </row>
    <row r="25" spans="7:20" x14ac:dyDescent="0.25">
      <c r="R25" s="34"/>
      <c r="S25" s="37">
        <f>S10+S12+S14+S15+S6+S5+S3</f>
        <v>0</v>
      </c>
    </row>
    <row r="26" spans="7:20" x14ac:dyDescent="0.25">
      <c r="R26" s="34" t="s">
        <v>81</v>
      </c>
      <c r="S26" s="36">
        <f>S22-S24-S25</f>
        <v>0</v>
      </c>
    </row>
  </sheetData>
  <mergeCells count="1">
    <mergeCell ref="C14:C1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22"/>
  <sheetViews>
    <sheetView workbookViewId="0">
      <selection activeCell="B3" sqref="B3"/>
    </sheetView>
  </sheetViews>
  <sheetFormatPr defaultColWidth="9.140625" defaultRowHeight="15.75" x14ac:dyDescent="0.25"/>
  <cols>
    <col min="1" max="3" width="9.140625" style="24"/>
    <col min="4" max="4" width="9.7109375" style="24" bestFit="1" customWidth="1"/>
    <col min="5" max="5" width="9.85546875" style="24" customWidth="1"/>
    <col min="6" max="6" width="10.28515625" style="24" bestFit="1" customWidth="1"/>
    <col min="7" max="7" width="9.140625" style="24"/>
    <col min="8" max="8" width="9.42578125" style="24" bestFit="1" customWidth="1"/>
    <col min="9" max="9" width="10.140625" style="25" bestFit="1" customWidth="1"/>
    <col min="10" max="10" width="9.7109375" style="15" bestFit="1" customWidth="1"/>
    <col min="11" max="15" width="9.140625" style="24"/>
    <col min="16" max="16" width="10.85546875" style="24" customWidth="1"/>
    <col min="17" max="17" width="9.140625" style="24"/>
    <col min="18" max="18" width="9.7109375" style="24" bestFit="1" customWidth="1"/>
    <col min="19" max="16384" width="9.140625" style="24"/>
  </cols>
  <sheetData>
    <row r="1" spans="1:19" x14ac:dyDescent="0.25">
      <c r="A1" s="54" t="s">
        <v>60</v>
      </c>
      <c r="B1" s="15" t="s">
        <v>30</v>
      </c>
      <c r="C1" s="25" t="s">
        <v>32</v>
      </c>
      <c r="D1" s="15" t="s">
        <v>34</v>
      </c>
      <c r="E1" s="15" t="s">
        <v>35</v>
      </c>
      <c r="F1" s="15" t="s">
        <v>36</v>
      </c>
      <c r="G1" s="15" t="s">
        <v>37</v>
      </c>
      <c r="H1" s="25" t="s">
        <v>38</v>
      </c>
      <c r="I1" s="15" t="s">
        <v>46</v>
      </c>
      <c r="J1" s="54" t="s">
        <v>68</v>
      </c>
      <c r="K1" s="15" t="s">
        <v>30</v>
      </c>
      <c r="L1" s="25" t="s">
        <v>32</v>
      </c>
      <c r="M1" s="15" t="s">
        <v>34</v>
      </c>
      <c r="N1" s="15" t="s">
        <v>35</v>
      </c>
      <c r="O1" s="15" t="s">
        <v>36</v>
      </c>
      <c r="P1" s="15" t="s">
        <v>37</v>
      </c>
      <c r="Q1" s="25" t="s">
        <v>38</v>
      </c>
      <c r="R1" s="45" t="s">
        <v>46</v>
      </c>
    </row>
    <row r="2" spans="1:19" x14ac:dyDescent="0.25">
      <c r="A2" s="79" t="s">
        <v>31</v>
      </c>
      <c r="B2" s="78" t="s">
        <v>59</v>
      </c>
      <c r="C2" s="80">
        <v>2</v>
      </c>
      <c r="D2" s="40">
        <v>60</v>
      </c>
      <c r="E2" s="40">
        <v>60</v>
      </c>
      <c r="F2" s="40">
        <f>D2</f>
        <v>60</v>
      </c>
      <c r="G2" s="50">
        <f>2*(D2+E2)*C2</f>
        <v>480</v>
      </c>
      <c r="H2" s="40">
        <f>2*(D2+E2)*C2</f>
        <v>480</v>
      </c>
      <c r="I2" s="67">
        <f t="shared" ref="I2:I15" si="0">C2*D2*E2/10000</f>
        <v>0.72</v>
      </c>
      <c r="J2" s="77" t="s">
        <v>31</v>
      </c>
      <c r="K2" s="78" t="s">
        <v>59</v>
      </c>
      <c r="L2" s="40">
        <v>1</v>
      </c>
      <c r="M2" s="40">
        <v>60</v>
      </c>
      <c r="N2" s="40">
        <v>60</v>
      </c>
      <c r="O2" s="40">
        <f>M2</f>
        <v>60</v>
      </c>
      <c r="P2" s="50">
        <f>2*(M2+N2)*L2</f>
        <v>240</v>
      </c>
      <c r="Q2" s="40">
        <f>2*(M2+N2)*L2</f>
        <v>240</v>
      </c>
      <c r="R2" s="67">
        <f>L2*M2*N2/10000</f>
        <v>0.36</v>
      </c>
    </row>
    <row r="3" spans="1:19" x14ac:dyDescent="0.25">
      <c r="A3" s="74" t="s">
        <v>31</v>
      </c>
      <c r="B3" s="32" t="s">
        <v>66</v>
      </c>
      <c r="C3" s="43"/>
      <c r="D3" s="44"/>
      <c r="E3" s="44"/>
      <c r="F3" s="43">
        <f>D3</f>
        <v>0</v>
      </c>
      <c r="G3" s="43"/>
      <c r="H3" s="43">
        <f t="shared" ref="H3:H15" si="1">2*(D3+E3)*C3</f>
        <v>0</v>
      </c>
      <c r="I3" s="46">
        <f t="shared" si="0"/>
        <v>0</v>
      </c>
      <c r="J3" s="74" t="s">
        <v>31</v>
      </c>
      <c r="K3" s="32" t="s">
        <v>47</v>
      </c>
      <c r="L3" s="43"/>
      <c r="M3" s="44"/>
      <c r="N3" s="44"/>
      <c r="O3" s="43">
        <f t="shared" ref="O3:O13" si="2">M3</f>
        <v>0</v>
      </c>
      <c r="P3" s="48"/>
      <c r="Q3" s="43">
        <f t="shared" ref="Q3:Q13" si="3">2*(M3+N3)*L3</f>
        <v>0</v>
      </c>
      <c r="R3" s="38">
        <f t="shared" ref="R3:R13" si="4">L3*M3*N3/10000</f>
        <v>0</v>
      </c>
    </row>
    <row r="4" spans="1:19" x14ac:dyDescent="0.25">
      <c r="A4" s="73" t="s">
        <v>31</v>
      </c>
      <c r="B4" s="31" t="s">
        <v>47</v>
      </c>
      <c r="C4" s="40"/>
      <c r="D4" s="40"/>
      <c r="E4" s="40"/>
      <c r="F4" s="40">
        <f>D4</f>
        <v>0</v>
      </c>
      <c r="G4" s="42">
        <f>2*(D4+E4)*C4</f>
        <v>0</v>
      </c>
      <c r="H4" s="40">
        <f t="shared" si="1"/>
        <v>0</v>
      </c>
      <c r="I4" s="67">
        <f t="shared" si="0"/>
        <v>0</v>
      </c>
      <c r="J4" s="74" t="s">
        <v>31</v>
      </c>
      <c r="K4" s="32" t="s">
        <v>70</v>
      </c>
      <c r="L4" s="43"/>
      <c r="M4" s="44"/>
      <c r="N4" s="44"/>
      <c r="O4" s="43">
        <f t="shared" si="2"/>
        <v>0</v>
      </c>
      <c r="P4" s="48"/>
      <c r="Q4" s="43">
        <f t="shared" si="3"/>
        <v>0</v>
      </c>
      <c r="R4" s="38">
        <f t="shared" si="4"/>
        <v>0</v>
      </c>
    </row>
    <row r="5" spans="1:19" x14ac:dyDescent="0.25">
      <c r="A5" s="73" t="s">
        <v>31</v>
      </c>
      <c r="B5" s="31" t="s">
        <v>43</v>
      </c>
      <c r="C5" s="40"/>
      <c r="D5" s="40"/>
      <c r="E5" s="40"/>
      <c r="F5" s="40">
        <v>0</v>
      </c>
      <c r="G5" s="42">
        <f>2*(D5+E5)*C5</f>
        <v>0</v>
      </c>
      <c r="H5" s="40">
        <f t="shared" si="1"/>
        <v>0</v>
      </c>
      <c r="I5" s="67">
        <f t="shared" si="0"/>
        <v>0</v>
      </c>
      <c r="J5" s="74" t="s">
        <v>31</v>
      </c>
      <c r="K5" s="32" t="s">
        <v>63</v>
      </c>
      <c r="L5" s="43"/>
      <c r="M5" s="44"/>
      <c r="N5" s="44"/>
      <c r="O5" s="43">
        <f t="shared" si="2"/>
        <v>0</v>
      </c>
      <c r="P5" s="48"/>
      <c r="Q5" s="43">
        <f t="shared" si="3"/>
        <v>0</v>
      </c>
      <c r="R5" s="38">
        <f t="shared" si="4"/>
        <v>0</v>
      </c>
      <c r="S5" s="52"/>
    </row>
    <row r="6" spans="1:19" x14ac:dyDescent="0.25">
      <c r="A6" s="73" t="s">
        <v>31</v>
      </c>
      <c r="B6" s="31" t="s">
        <v>65</v>
      </c>
      <c r="C6" s="40"/>
      <c r="D6" s="40"/>
      <c r="E6" s="40"/>
      <c r="F6" s="40">
        <f t="shared" ref="F6:F14" si="5">D6</f>
        <v>0</v>
      </c>
      <c r="G6" s="42">
        <f>2*(D6+E6)*C6</f>
        <v>0</v>
      </c>
      <c r="H6" s="40">
        <f t="shared" si="1"/>
        <v>0</v>
      </c>
      <c r="I6" s="67">
        <f t="shared" si="0"/>
        <v>0</v>
      </c>
      <c r="J6" s="75" t="s">
        <v>31</v>
      </c>
      <c r="K6" s="31" t="s">
        <v>63</v>
      </c>
      <c r="L6" s="40"/>
      <c r="M6" s="41"/>
      <c r="N6" s="41"/>
      <c r="O6" s="40">
        <f t="shared" si="2"/>
        <v>0</v>
      </c>
      <c r="P6" s="50">
        <f>2*(M6+N6)*L6</f>
        <v>0</v>
      </c>
      <c r="Q6" s="40">
        <f t="shared" si="3"/>
        <v>0</v>
      </c>
      <c r="R6" s="67">
        <f t="shared" si="4"/>
        <v>0</v>
      </c>
      <c r="S6" s="52"/>
    </row>
    <row r="7" spans="1:19" x14ac:dyDescent="0.25">
      <c r="A7" s="74" t="s">
        <v>31</v>
      </c>
      <c r="B7" s="32" t="s">
        <v>63</v>
      </c>
      <c r="C7" s="43"/>
      <c r="D7" s="44"/>
      <c r="E7" s="44"/>
      <c r="F7" s="43">
        <f t="shared" si="5"/>
        <v>0</v>
      </c>
      <c r="G7" s="43"/>
      <c r="H7" s="43">
        <f t="shared" si="1"/>
        <v>0</v>
      </c>
      <c r="I7" s="46">
        <f t="shared" si="0"/>
        <v>0</v>
      </c>
      <c r="J7" s="74" t="s">
        <v>31</v>
      </c>
      <c r="K7" s="32" t="s">
        <v>62</v>
      </c>
      <c r="L7" s="43"/>
      <c r="M7" s="44"/>
      <c r="N7" s="44"/>
      <c r="O7" s="43">
        <f t="shared" si="2"/>
        <v>0</v>
      </c>
      <c r="P7" s="48"/>
      <c r="Q7" s="43">
        <f t="shared" si="3"/>
        <v>0</v>
      </c>
      <c r="R7" s="38">
        <f t="shared" si="4"/>
        <v>0</v>
      </c>
      <c r="S7" s="52"/>
    </row>
    <row r="8" spans="1:19" x14ac:dyDescent="0.25">
      <c r="A8" s="73" t="s">
        <v>31</v>
      </c>
      <c r="B8" s="31" t="s">
        <v>63</v>
      </c>
      <c r="C8" s="40"/>
      <c r="D8" s="40"/>
      <c r="E8" s="40"/>
      <c r="F8" s="40">
        <f t="shared" si="5"/>
        <v>0</v>
      </c>
      <c r="G8" s="42">
        <f>2*(D8+E8)*C8</f>
        <v>0</v>
      </c>
      <c r="H8" s="40">
        <f t="shared" si="1"/>
        <v>0</v>
      </c>
      <c r="I8" s="67">
        <f t="shared" si="0"/>
        <v>0</v>
      </c>
      <c r="J8" s="75" t="s">
        <v>31</v>
      </c>
      <c r="K8" s="31" t="s">
        <v>62</v>
      </c>
      <c r="L8" s="40"/>
      <c r="M8" s="41"/>
      <c r="N8" s="41"/>
      <c r="O8" s="40">
        <f t="shared" si="2"/>
        <v>0</v>
      </c>
      <c r="P8" s="50">
        <f>2*(M8+N8)*L8</f>
        <v>0</v>
      </c>
      <c r="Q8" s="40">
        <f t="shared" si="3"/>
        <v>0</v>
      </c>
      <c r="R8" s="67">
        <f t="shared" si="4"/>
        <v>0</v>
      </c>
      <c r="S8" s="52"/>
    </row>
    <row r="9" spans="1:19" x14ac:dyDescent="0.25">
      <c r="A9" s="74" t="s">
        <v>31</v>
      </c>
      <c r="B9" s="32" t="s">
        <v>61</v>
      </c>
      <c r="C9" s="43"/>
      <c r="D9" s="44"/>
      <c r="E9" s="44"/>
      <c r="F9" s="43">
        <f t="shared" si="5"/>
        <v>0</v>
      </c>
      <c r="G9" s="43"/>
      <c r="H9" s="43">
        <f t="shared" si="1"/>
        <v>0</v>
      </c>
      <c r="I9" s="46">
        <f t="shared" si="0"/>
        <v>0</v>
      </c>
      <c r="J9" s="74" t="s">
        <v>31</v>
      </c>
      <c r="K9" s="32" t="s">
        <v>64</v>
      </c>
      <c r="L9" s="43"/>
      <c r="M9" s="44"/>
      <c r="N9" s="44"/>
      <c r="O9" s="43">
        <f t="shared" si="2"/>
        <v>0</v>
      </c>
      <c r="P9" s="48"/>
      <c r="Q9" s="43">
        <f t="shared" si="3"/>
        <v>0</v>
      </c>
      <c r="R9" s="38">
        <f t="shared" si="4"/>
        <v>0</v>
      </c>
      <c r="S9" s="61"/>
    </row>
    <row r="10" spans="1:19" x14ac:dyDescent="0.25">
      <c r="A10" s="73" t="s">
        <v>31</v>
      </c>
      <c r="B10" s="31" t="s">
        <v>61</v>
      </c>
      <c r="C10" s="40"/>
      <c r="D10" s="40"/>
      <c r="E10" s="40"/>
      <c r="F10" s="40">
        <f t="shared" si="5"/>
        <v>0</v>
      </c>
      <c r="G10" s="42">
        <f>2*(D10+E10)*C10</f>
        <v>0</v>
      </c>
      <c r="H10" s="40">
        <f t="shared" si="1"/>
        <v>0</v>
      </c>
      <c r="I10" s="67">
        <f t="shared" si="0"/>
        <v>0</v>
      </c>
      <c r="J10" s="75" t="s">
        <v>31</v>
      </c>
      <c r="K10" s="31" t="s">
        <v>64</v>
      </c>
      <c r="L10" s="40"/>
      <c r="M10" s="41"/>
      <c r="N10" s="41"/>
      <c r="O10" s="40">
        <f t="shared" si="2"/>
        <v>0</v>
      </c>
      <c r="P10" s="50">
        <f>2*(M10+N10)*L10</f>
        <v>0</v>
      </c>
      <c r="Q10" s="40">
        <f t="shared" si="3"/>
        <v>0</v>
      </c>
      <c r="R10" s="67">
        <f t="shared" si="4"/>
        <v>0</v>
      </c>
    </row>
    <row r="11" spans="1:19" x14ac:dyDescent="0.25">
      <c r="A11" s="74" t="s">
        <v>31</v>
      </c>
      <c r="B11" s="32" t="s">
        <v>62</v>
      </c>
      <c r="C11" s="43"/>
      <c r="D11" s="44"/>
      <c r="E11" s="44"/>
      <c r="F11" s="43">
        <f t="shared" si="5"/>
        <v>0</v>
      </c>
      <c r="G11" s="43"/>
      <c r="H11" s="43">
        <f t="shared" si="1"/>
        <v>0</v>
      </c>
      <c r="I11" s="46">
        <f t="shared" si="0"/>
        <v>0</v>
      </c>
      <c r="J11" s="74" t="s">
        <v>31</v>
      </c>
      <c r="K11" s="32" t="s">
        <v>53</v>
      </c>
      <c r="L11" s="43"/>
      <c r="M11" s="44"/>
      <c r="N11" s="44"/>
      <c r="O11" s="43">
        <f t="shared" si="2"/>
        <v>0</v>
      </c>
      <c r="P11" s="48"/>
      <c r="Q11" s="43">
        <f t="shared" si="3"/>
        <v>0</v>
      </c>
      <c r="R11" s="38">
        <f t="shared" si="4"/>
        <v>0</v>
      </c>
    </row>
    <row r="12" spans="1:19" x14ac:dyDescent="0.25">
      <c r="A12" s="73" t="s">
        <v>31</v>
      </c>
      <c r="B12" s="31" t="s">
        <v>62</v>
      </c>
      <c r="C12" s="40"/>
      <c r="D12" s="40"/>
      <c r="E12" s="40"/>
      <c r="F12" s="40">
        <f t="shared" si="5"/>
        <v>0</v>
      </c>
      <c r="G12" s="42">
        <f>2*(D12+E12)*C12</f>
        <v>0</v>
      </c>
      <c r="H12" s="40">
        <f t="shared" si="1"/>
        <v>0</v>
      </c>
      <c r="I12" s="67">
        <f t="shared" si="0"/>
        <v>0</v>
      </c>
      <c r="J12" s="75" t="s">
        <v>31</v>
      </c>
      <c r="K12" s="31" t="s">
        <v>57</v>
      </c>
      <c r="L12" s="40"/>
      <c r="M12" s="41"/>
      <c r="N12" s="41"/>
      <c r="O12" s="40">
        <f t="shared" si="2"/>
        <v>0</v>
      </c>
      <c r="P12" s="50">
        <f>2*(M12+N12)*L12</f>
        <v>0</v>
      </c>
      <c r="Q12" s="40">
        <f t="shared" si="3"/>
        <v>0</v>
      </c>
      <c r="R12" s="67">
        <f t="shared" si="4"/>
        <v>0</v>
      </c>
    </row>
    <row r="13" spans="1:19" x14ac:dyDescent="0.25">
      <c r="A13" s="74" t="s">
        <v>31</v>
      </c>
      <c r="B13" s="32" t="s">
        <v>64</v>
      </c>
      <c r="C13" s="43"/>
      <c r="D13" s="44"/>
      <c r="E13" s="44"/>
      <c r="F13" s="43">
        <f t="shared" si="5"/>
        <v>0</v>
      </c>
      <c r="G13" s="43"/>
      <c r="H13" s="43">
        <f t="shared" si="1"/>
        <v>0</v>
      </c>
      <c r="I13" s="46">
        <f t="shared" si="0"/>
        <v>0</v>
      </c>
      <c r="J13" s="76" t="s">
        <v>31</v>
      </c>
      <c r="K13" s="26" t="s">
        <v>69</v>
      </c>
      <c r="L13" s="43"/>
      <c r="M13" s="43"/>
      <c r="N13" s="43"/>
      <c r="O13" s="43">
        <f t="shared" si="2"/>
        <v>0</v>
      </c>
      <c r="P13" s="48"/>
      <c r="Q13" s="43">
        <f t="shared" si="3"/>
        <v>0</v>
      </c>
      <c r="R13" s="38">
        <f t="shared" si="4"/>
        <v>0</v>
      </c>
    </row>
    <row r="14" spans="1:19" x14ac:dyDescent="0.25">
      <c r="A14" s="73" t="s">
        <v>31</v>
      </c>
      <c r="B14" s="31" t="s">
        <v>64</v>
      </c>
      <c r="C14" s="40"/>
      <c r="D14" s="40"/>
      <c r="E14" s="40"/>
      <c r="F14" s="40">
        <f t="shared" si="5"/>
        <v>0</v>
      </c>
      <c r="G14" s="42">
        <f>2*(D14+E14)*C14</f>
        <v>0</v>
      </c>
      <c r="H14" s="40">
        <f t="shared" si="1"/>
        <v>0</v>
      </c>
      <c r="I14" s="67">
        <f t="shared" si="0"/>
        <v>0</v>
      </c>
      <c r="J14" s="24" t="s">
        <v>41</v>
      </c>
      <c r="M14" s="15"/>
      <c r="N14" s="15"/>
      <c r="O14" s="15">
        <f>SUM(O4:O13)/100</f>
        <v>0</v>
      </c>
      <c r="P14" s="15">
        <f>SUM(P4:P13)/100</f>
        <v>0</v>
      </c>
      <c r="Q14" s="15">
        <f>SUM(Q4:Q13)/100</f>
        <v>0</v>
      </c>
      <c r="R14" s="33">
        <f>SUM(R3:R13)</f>
        <v>0</v>
      </c>
    </row>
    <row r="15" spans="1:19" x14ac:dyDescent="0.25">
      <c r="A15" s="73" t="s">
        <v>31</v>
      </c>
      <c r="B15" s="31" t="s">
        <v>67</v>
      </c>
      <c r="C15" s="40"/>
      <c r="D15" s="40"/>
      <c r="E15" s="40"/>
      <c r="F15" s="40">
        <f>D15*C15</f>
        <v>0</v>
      </c>
      <c r="G15" s="42">
        <f>2*(D15+E15)*C15</f>
        <v>0</v>
      </c>
      <c r="H15" s="40">
        <f t="shared" si="1"/>
        <v>0</v>
      </c>
      <c r="I15" s="67">
        <f t="shared" si="0"/>
        <v>0</v>
      </c>
      <c r="J15" s="24"/>
      <c r="Q15" s="25"/>
      <c r="R15" s="51"/>
      <c r="S15" s="66"/>
    </row>
    <row r="16" spans="1:19" x14ac:dyDescent="0.25">
      <c r="A16" s="24" t="s">
        <v>41</v>
      </c>
      <c r="D16" s="15"/>
      <c r="E16" s="15"/>
      <c r="F16" s="15">
        <f>SUM(F3:F15)/100</f>
        <v>0</v>
      </c>
      <c r="G16" s="15">
        <f>SUM(G3:G15)/100</f>
        <v>0</v>
      </c>
      <c r="H16" s="15">
        <f>SUM(H3:H15)/100</f>
        <v>0</v>
      </c>
      <c r="I16" s="33">
        <f>SUM(I2:I15)</f>
        <v>0.72</v>
      </c>
      <c r="J16" s="24"/>
      <c r="Q16" s="34" t="s">
        <v>76</v>
      </c>
      <c r="R16" s="36">
        <f>R6+R8+R10+R12</f>
        <v>0</v>
      </c>
      <c r="S16" s="49"/>
    </row>
    <row r="17" spans="7:18" x14ac:dyDescent="0.25">
      <c r="J17" s="24"/>
      <c r="P17" s="62" t="s">
        <v>75</v>
      </c>
      <c r="Q17" s="34"/>
      <c r="R17" s="37">
        <f>R14-R16</f>
        <v>0</v>
      </c>
    </row>
    <row r="18" spans="7:18" x14ac:dyDescent="0.25">
      <c r="H18" s="34" t="s">
        <v>76</v>
      </c>
      <c r="I18" s="36">
        <f>I8+I10+I12+I14+I15+I6+I5+I4+I2</f>
        <v>0.72</v>
      </c>
      <c r="J18" s="24"/>
    </row>
    <row r="19" spans="7:18" x14ac:dyDescent="0.25">
      <c r="G19" s="62" t="s">
        <v>75</v>
      </c>
      <c r="I19" s="37">
        <f>I16-I18</f>
        <v>0</v>
      </c>
      <c r="J19" s="66"/>
      <c r="K19" s="66"/>
    </row>
    <row r="20" spans="7:18" x14ac:dyDescent="0.25">
      <c r="J20" s="24"/>
    </row>
    <row r="21" spans="7:18" x14ac:dyDescent="0.25">
      <c r="J21" s="66"/>
    </row>
    <row r="22" spans="7:18" x14ac:dyDescent="0.25">
      <c r="J22" s="2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7"/>
  <sheetViews>
    <sheetView workbookViewId="0">
      <selection activeCell="D11" sqref="D11"/>
    </sheetView>
  </sheetViews>
  <sheetFormatPr defaultRowHeight="15" x14ac:dyDescent="0.25"/>
  <sheetData>
    <row r="1" spans="1:4" ht="15.75" x14ac:dyDescent="0.25">
      <c r="A1" s="63" t="s">
        <v>71</v>
      </c>
      <c r="B1" s="25"/>
      <c r="D1" s="65"/>
    </row>
    <row r="2" spans="1:4" ht="15.75" x14ac:dyDescent="0.25">
      <c r="A2" s="64" t="s">
        <v>76</v>
      </c>
      <c r="D2" s="65"/>
    </row>
    <row r="3" spans="1:4" ht="15.75" x14ac:dyDescent="0.25">
      <c r="A3" s="63" t="s">
        <v>75</v>
      </c>
      <c r="B3" s="34"/>
      <c r="D3" s="65"/>
    </row>
    <row r="4" spans="1:4" ht="15.75" x14ac:dyDescent="0.25">
      <c r="A4" s="63" t="s">
        <v>81</v>
      </c>
      <c r="D4" s="65"/>
    </row>
    <row r="5" spans="1:4" ht="15.75" x14ac:dyDescent="0.25">
      <c r="A5" s="64" t="s">
        <v>72</v>
      </c>
    </row>
    <row r="6" spans="1:4" ht="15.75" x14ac:dyDescent="0.25">
      <c r="A6" s="64" t="s">
        <v>73</v>
      </c>
    </row>
    <row r="7" spans="1:4" ht="15.75" x14ac:dyDescent="0.25">
      <c r="A7" s="6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49</vt:i4>
      </vt:variant>
    </vt:vector>
  </HeadingPairs>
  <TitlesOfParts>
    <vt:vector size="54" baseType="lpstr">
      <vt:lpstr>КС</vt:lpstr>
      <vt:lpstr>работна</vt:lpstr>
      <vt:lpstr>дограма-север.юг</vt:lpstr>
      <vt:lpstr>дограма - изток.запад</vt:lpstr>
      <vt:lpstr>дограма за КС</vt:lpstr>
      <vt:lpstr>EPS_5</vt:lpstr>
      <vt:lpstr>iug</vt:lpstr>
      <vt:lpstr>iztok</vt:lpstr>
      <vt:lpstr>КС!Print_Area</vt:lpstr>
      <vt:lpstr>работна!Print_Area</vt:lpstr>
      <vt:lpstr>sever</vt:lpstr>
      <vt:lpstr>zapad</vt:lpstr>
      <vt:lpstr>Арх.завършек</vt:lpstr>
      <vt:lpstr>Вх.врати</vt:lpstr>
      <vt:lpstr>ВХОДНИ_ВРАТИ</vt:lpstr>
      <vt:lpstr>ВЪНШНО_ОБРЪЩАНЕ</vt:lpstr>
      <vt:lpstr>ВЪТРЕШНО_ОБРЪЩАНЕ</vt:lpstr>
      <vt:lpstr>ДЕМОНТАЖ_ДОГРАМА</vt:lpstr>
      <vt:lpstr>ДОГРАМА_СУТЕРЕН</vt:lpstr>
      <vt:lpstr>Дограма_цокъл</vt:lpstr>
      <vt:lpstr>Еркери</vt:lpstr>
      <vt:lpstr>Ивици</vt:lpstr>
      <vt:lpstr>изток</vt:lpstr>
      <vt:lpstr>КЕРЕМИДИ_ПОКРИВ</vt:lpstr>
      <vt:lpstr>Коефициент</vt:lpstr>
      <vt:lpstr>неподменена_дограма</vt:lpstr>
      <vt:lpstr>ОБШИВКА_ЛАМАРИНА</vt:lpstr>
      <vt:lpstr>пвц</vt:lpstr>
      <vt:lpstr>ПВЦ_ДОГРАМА</vt:lpstr>
      <vt:lpstr>Пл.Фасади</vt:lpstr>
      <vt:lpstr>Площ_стълбищна</vt:lpstr>
      <vt:lpstr>Площ_сутерен</vt:lpstr>
      <vt:lpstr>Покрив_дължина_козирка_контур</vt:lpstr>
      <vt:lpstr>Покрив_дължина_контур</vt:lpstr>
      <vt:lpstr>Покрив_олук</vt:lpstr>
      <vt:lpstr>Покрив_площ_капаци_и_комини</vt:lpstr>
      <vt:lpstr>Покрив_площ_козирка</vt:lpstr>
      <vt:lpstr>Покрив_площ_подпокривно_чисто</vt:lpstr>
      <vt:lpstr>Покрив_реална_площ</vt:lpstr>
      <vt:lpstr>ПОЛИ</vt:lpstr>
      <vt:lpstr>СИЛИКАТНА_МАЗИЛКА</vt:lpstr>
      <vt:lpstr>СКЕЛЕ</vt:lpstr>
      <vt:lpstr>Стени.Цокъл</vt:lpstr>
      <vt:lpstr>Същ.топл.</vt:lpstr>
      <vt:lpstr>ТИ_ЕРКЕРИ</vt:lpstr>
      <vt:lpstr>ТИ_ИВИЦИ_ВАТА</vt:lpstr>
      <vt:lpstr>ТИ_ПОКРИВ</vt:lpstr>
      <vt:lpstr>ТИ_СТЕНИ_ЦОКЪЛ</vt:lpstr>
      <vt:lpstr>ТИ_СТЪЛБИЩНА_КЛЕТКА_ТАВАН</vt:lpstr>
      <vt:lpstr>ТИ_ТАВАН_СУТЕРЕН</vt:lpstr>
      <vt:lpstr>ТИ_ТЕРАСИ_ПОКРИВ</vt:lpstr>
      <vt:lpstr>ТИ_ФАСАДИ_5</vt:lpstr>
      <vt:lpstr>ТИ_ФАСДИ_10</vt:lpstr>
      <vt:lpstr>юг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2019-07-17T12:01:53Z</dcterms:modified>
</cp:coreProperties>
</file>